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55" windowWidth="17115" windowHeight="7290" firstSheet="5" activeTab="14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  <sheet name="Лист1" sheetId="59" r:id="rId30"/>
  </sheets>
  <calcPr calcId="144525"/>
</workbook>
</file>

<file path=xl/calcChain.xml><?xml version="1.0" encoding="utf-8"?>
<calcChain xmlns="http://schemas.openxmlformats.org/spreadsheetml/2006/main">
  <c r="H43" i="58" l="1"/>
  <c r="H42" i="47" l="1"/>
  <c r="H43" i="35" l="1"/>
  <c r="H42" i="54" l="1"/>
  <c r="H30" i="54"/>
  <c r="H35" i="30" l="1"/>
  <c r="H39" i="30"/>
  <c r="H29" i="30"/>
  <c r="H44" i="57" l="1"/>
  <c r="H29" i="57"/>
  <c r="H29" i="46" l="1"/>
  <c r="H10" i="46"/>
  <c r="H40" i="46" s="1"/>
  <c r="H10" i="51" l="1"/>
  <c r="H39" i="58" l="1"/>
  <c r="H30" i="58"/>
  <c r="H40" i="50" l="1"/>
  <c r="H30" i="50"/>
  <c r="H40" i="55" l="1"/>
  <c r="H36" i="55"/>
  <c r="H30" i="55"/>
  <c r="H10" i="55"/>
  <c r="H42" i="36" l="1"/>
  <c r="H29" i="36"/>
  <c r="H37" i="42" l="1"/>
  <c r="H38" i="39"/>
  <c r="H10" i="39"/>
  <c r="H41" i="34" l="1"/>
  <c r="H37" i="34"/>
  <c r="H29" i="34"/>
  <c r="H39" i="43" l="1"/>
  <c r="H43" i="41" l="1"/>
  <c r="H38" i="41"/>
  <c r="H32" i="41"/>
  <c r="H38" i="52" l="1"/>
  <c r="H40" i="40" l="1"/>
  <c r="H29" i="40"/>
  <c r="H40" i="45" l="1"/>
  <c r="H29" i="45"/>
  <c r="H40" i="38" l="1"/>
  <c r="H38" i="48" l="1"/>
  <c r="H38" i="47" l="1"/>
  <c r="H28" i="47"/>
  <c r="H36" i="56" l="1"/>
  <c r="H40" i="56"/>
  <c r="H29" i="56"/>
  <c r="H29" i="28" l="1"/>
  <c r="H39" i="53" l="1"/>
  <c r="H44" i="32" l="1"/>
  <c r="H29" i="32" l="1"/>
  <c r="H40" i="32" s="1"/>
  <c r="H29" i="37" l="1"/>
  <c r="H29" i="31" l="1"/>
  <c r="H38" i="35" l="1"/>
  <c r="H29" i="35"/>
  <c r="H35" i="53" l="1"/>
  <c r="H10" i="38" l="1"/>
  <c r="H10" i="37"/>
  <c r="H29" i="38" l="1"/>
  <c r="H29" i="43"/>
  <c r="H29" i="33"/>
  <c r="H38" i="54"/>
  <c r="H40" i="57"/>
  <c r="H10" i="58" l="1"/>
  <c r="H9" i="57"/>
  <c r="H9" i="56"/>
  <c r="H34" i="52"/>
  <c r="H34" i="49"/>
  <c r="H36" i="46"/>
  <c r="H39" i="57" l="1"/>
  <c r="H37" i="57"/>
  <c r="H36" i="58"/>
  <c r="H38" i="58"/>
  <c r="H33" i="56"/>
  <c r="H35" i="56"/>
  <c r="H33" i="55"/>
  <c r="H35" i="55"/>
  <c r="H11" i="41" l="1"/>
  <c r="H34" i="39" l="1"/>
  <c r="H10" i="54" l="1"/>
  <c r="H37" i="54" s="1"/>
  <c r="H10" i="53"/>
  <c r="H34" i="53" s="1"/>
  <c r="H35" i="54" l="1"/>
  <c r="H32" i="53"/>
  <c r="H39" i="41" l="1"/>
  <c r="H35" i="33" l="1"/>
  <c r="H33" i="42" l="1"/>
  <c r="H10" i="28" l="1"/>
  <c r="H45" i="28" s="1"/>
  <c r="H40" i="28" l="1"/>
  <c r="H36" i="31" l="1"/>
  <c r="H10" i="52" l="1"/>
  <c r="H31" i="51"/>
  <c r="H10" i="50"/>
  <c r="H10" i="49"/>
  <c r="H10" i="48"/>
  <c r="H9" i="47"/>
  <c r="H35" i="47" s="1"/>
  <c r="H10" i="45"/>
  <c r="H10" i="43"/>
  <c r="H9" i="42"/>
  <c r="H14" i="41"/>
  <c r="H10" i="40"/>
  <c r="H10" i="35"/>
  <c r="H37" i="35" s="1"/>
  <c r="H10" i="34"/>
  <c r="H10" i="33"/>
  <c r="H10" i="32"/>
  <c r="H33" i="52" l="1"/>
  <c r="H38" i="51"/>
  <c r="H33" i="51"/>
  <c r="H35" i="50"/>
  <c r="H38" i="49"/>
  <c r="H33" i="49"/>
  <c r="H33" i="48"/>
  <c r="H35" i="46"/>
  <c r="H35" i="45"/>
  <c r="H34" i="43"/>
  <c r="H32" i="42"/>
  <c r="H37" i="41"/>
  <c r="H35" i="40"/>
  <c r="H33" i="39"/>
  <c r="H35" i="38"/>
  <c r="H36" i="34"/>
  <c r="H34" i="33"/>
  <c r="H39" i="33"/>
  <c r="H39" i="32"/>
  <c r="H35" i="37"/>
  <c r="H40" i="37"/>
  <c r="H37" i="47"/>
  <c r="H10" i="30"/>
  <c r="H34" i="30" l="1"/>
  <c r="H10" i="36"/>
  <c r="H38" i="36"/>
  <c r="H37" i="36" l="1"/>
  <c r="H34" i="51"/>
  <c r="H31" i="52" l="1"/>
  <c r="H36" i="50" l="1"/>
  <c r="H33" i="50" l="1"/>
  <c r="H31" i="49" l="1"/>
  <c r="H34" i="48"/>
  <c r="H31" i="48" l="1"/>
  <c r="H36" i="45" l="1"/>
  <c r="H35" i="43"/>
  <c r="H33" i="46" l="1"/>
  <c r="H33" i="45"/>
  <c r="H32" i="43"/>
  <c r="H30" i="42" l="1"/>
  <c r="H36" i="40"/>
  <c r="H35" i="41" l="1"/>
  <c r="H33" i="40"/>
  <c r="H31" i="39" l="1"/>
  <c r="H36" i="38" l="1"/>
  <c r="H33" i="38" l="1"/>
  <c r="H36" i="37"/>
  <c r="H33" i="37" l="1"/>
  <c r="H35" i="36" l="1"/>
  <c r="H35" i="35" l="1"/>
  <c r="H34" i="34" l="1"/>
  <c r="H32" i="33"/>
  <c r="H10" i="31" l="1"/>
  <c r="H35" i="31" l="1"/>
  <c r="H40" i="31"/>
  <c r="H37" i="32"/>
  <c r="H33" i="31" l="1"/>
  <c r="H32" i="30" l="1"/>
  <c r="H41" i="28" l="1"/>
  <c r="H38" i="28"/>
</calcChain>
</file>

<file path=xl/sharedStrings.xml><?xml version="1.0" encoding="utf-8"?>
<sst xmlns="http://schemas.openxmlformats.org/spreadsheetml/2006/main" count="1053" uniqueCount="166">
  <si>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</si>
  <si>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</si>
  <si>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</si>
  <si>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</si>
  <si>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</si>
  <si>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</si>
  <si>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</si>
  <si>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</si>
  <si>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</si>
  <si>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</si>
  <si>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</si>
  <si>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</si>
  <si>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</si>
  <si>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</si>
  <si>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</si>
  <si>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</si>
  <si>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</si>
  <si>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</si>
  <si>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</si>
  <si>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</si>
  <si>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</si>
  <si>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</si>
  <si>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</si>
  <si>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</si>
  <si>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</si>
  <si>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</si>
  <si>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</si>
  <si>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</si>
  <si>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</si>
  <si>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</si>
  <si>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</si>
  <si>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</si>
  <si>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</si>
  <si>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</si>
  <si>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</si>
  <si>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</si>
  <si>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</si>
  <si>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</si>
  <si>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</si>
  <si>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</si>
  <si>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</si>
  <si>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</si>
  <si>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</si>
  <si>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</si>
  <si>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</si>
  <si>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</si>
  <si>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</si>
  <si>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</si>
  <si>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</si>
  <si>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</si>
  <si>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</si>
  <si>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</si>
  <si>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</si>
  <si>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</si>
  <si>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</si>
  <si>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</si>
  <si>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</si>
  <si>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</si>
  <si>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</si>
  <si>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</si>
  <si>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</si>
  <si>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</si>
  <si>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>Задолженность  за содерж. на 31.03.2015г.</t>
  </si>
  <si>
    <t>Задолженность за содерж. на 01.01.2015г.</t>
  </si>
  <si>
    <t>Задолженность  за содержание на 31.03.2015г.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</si>
  <si>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</si>
  <si>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</si>
  <si>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</si>
  <si>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</si>
  <si>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</si>
  <si>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за 1 квартал 2016г.</t>
  </si>
  <si>
    <t>Задолженность по содержанию на 01.01.2016г.</t>
  </si>
  <si>
    <t>Задолженность по содержанию на 31.03.2016г.</t>
  </si>
  <si>
    <t>Текущий ремонт на 01.01.2016г.</t>
  </si>
  <si>
    <t>за 1 квартал  2016г.</t>
  </si>
  <si>
    <t>Задолженность  за содерж. на 01.01.2016г.</t>
  </si>
  <si>
    <t>Задолженность по текущему ремонту  на 01.01.2016г.</t>
  </si>
  <si>
    <t>Задолженность по текущему фонду  на 31.03.2015г.</t>
  </si>
  <si>
    <t>Текущий ремонт  на 31.03.2016г.</t>
  </si>
  <si>
    <t>Задолженность за содержание на 01.01.2016г.</t>
  </si>
  <si>
    <t>Задолженность за содержание на 31.03.2016г.</t>
  </si>
  <si>
    <t>Текущий ремот на 01.01.2016г.</t>
  </si>
  <si>
    <t>Задолженность за содерж. на 01.01.2016г.</t>
  </si>
  <si>
    <t>Задолженность за содерж. на 31.03.2016г.</t>
  </si>
  <si>
    <t>Расходы по текущему ремонту:</t>
  </si>
  <si>
    <t>Задолженность по текущему ремонту на 31.03.2016г.</t>
  </si>
  <si>
    <t>за  1 квартал 2016г.</t>
  </si>
  <si>
    <t xml:space="preserve">Задолженность за содержан. на 01.01.2016г. </t>
  </si>
  <si>
    <t>Задолженность по текущему ремонту на 01.01.16г.</t>
  </si>
  <si>
    <t xml:space="preserve">Задолженность за содержан. на 31.03.2016г. </t>
  </si>
  <si>
    <t>Задолженность по текущему ремонту  на 31.03.2016г.</t>
  </si>
  <si>
    <t>Текущий ремонт  на 01.01.2016г.</t>
  </si>
  <si>
    <t>Содержание на 01.01.2016г.</t>
  </si>
  <si>
    <t>Содержание на 31.03.2016г.</t>
  </si>
  <si>
    <t>Задолженность по текущему ремонту на 01.01.2016г.</t>
  </si>
  <si>
    <t>ОПЛАЧЕНО за текущий ремонт</t>
  </si>
  <si>
    <t>Задолженность по текущий ремонт на 31.03.2016г.</t>
  </si>
  <si>
    <t>Задолженность  за содержание на 01.01.2016г.</t>
  </si>
  <si>
    <t>Текущий ремонт на 31.03.2015г.</t>
  </si>
  <si>
    <t>Текущий ремонт на 01.01.16г.</t>
  </si>
  <si>
    <t xml:space="preserve">за 1 квартал 2016г. </t>
  </si>
  <si>
    <t>Задолженность по содерж. на 01.01.2016г.</t>
  </si>
  <si>
    <t>ОПЛАЧЕНО по текущему ремонту</t>
  </si>
  <si>
    <t>Задолженность по содерж. на 31.03.2016г.</t>
  </si>
  <si>
    <t>Текущий ремонт на 31.03.2016г.</t>
  </si>
  <si>
    <t>Задолженность по оплате за насос на 01.01.2016г.</t>
  </si>
  <si>
    <t>Задолженность по оплате за насос на 31.03.2016г.</t>
  </si>
  <si>
    <t xml:space="preserve">Задолженность за содержание на 01.01.2016г. </t>
  </si>
  <si>
    <t xml:space="preserve">Задолженность за содержание на 31.03.2016г. </t>
  </si>
  <si>
    <t>Задолженность по текущему ремонту на 01.01.2015г.</t>
  </si>
  <si>
    <t xml:space="preserve">Задолженность за содерж. на 01.01.2016г. </t>
  </si>
  <si>
    <t xml:space="preserve">Задолженность за содерж. на 31.03.2016г. </t>
  </si>
  <si>
    <t xml:space="preserve">Задолженность по содерж. на 01.01.2016г. </t>
  </si>
  <si>
    <t xml:space="preserve">Задолженность по содерж. на 31.03.2016г. 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</si>
  <si>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</si>
  <si>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</si>
  <si>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</si>
  <si>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</si>
  <si>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</si>
  <si>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Задолженность по текущ. ремонту на 01.01.2016г.</t>
  </si>
  <si>
    <t>Задолженность за содерж на 01.01.2016г.</t>
  </si>
  <si>
    <t>Акт б/н от 07.03.2016г.</t>
  </si>
  <si>
    <t xml:space="preserve">Акт б/б от 01.02.2016г. </t>
  </si>
  <si>
    <t xml:space="preserve">Акт б/н от 16.02.2016г. </t>
  </si>
  <si>
    <t>Акт б/н от 01.02.2016г.</t>
  </si>
  <si>
    <t>Акт б/н от 03.02.2016г.</t>
  </si>
  <si>
    <t>Акт б/н от 18.02.2016г.</t>
  </si>
  <si>
    <t>Акт б/н от18.02.2016г.</t>
  </si>
  <si>
    <t>Текущий ремон  на 31.03.2016г.</t>
  </si>
  <si>
    <t>Акт б/н от 15.01.2016</t>
  </si>
  <si>
    <t>Акт  б/н от 25.01.2016</t>
  </si>
  <si>
    <t>Акт б/н от 18.02.2016</t>
  </si>
  <si>
    <t>Акт б/н от 30.03.2016г.</t>
  </si>
  <si>
    <t>Текущий и заявочный ремонт:</t>
  </si>
  <si>
    <t>Акт б/н от 17.02.2016г.</t>
  </si>
  <si>
    <t>Акт б/н от 04.02.2016г.</t>
  </si>
  <si>
    <t>Акт б/н от 01.03.2016 г.</t>
  </si>
  <si>
    <t>Акт б/н от 02.03.2016</t>
  </si>
  <si>
    <t>Акт б/н от 02.03.2016г.</t>
  </si>
  <si>
    <t>Акт б/н от 18.01.2016г.</t>
  </si>
  <si>
    <t>Акт б/н от 04.02.2016</t>
  </si>
  <si>
    <t>Акт б/н от 01.03.2016г.</t>
  </si>
  <si>
    <t>Задолженность по текущему  ремонту на 31.03.2016г.</t>
  </si>
  <si>
    <t>Акт б/н от 14.03.2016г.</t>
  </si>
  <si>
    <t>Акт б/н от 21.01.2016г.</t>
  </si>
  <si>
    <t>Акт б/н от 24.02.2016г.</t>
  </si>
  <si>
    <t>Акт б/н от 11.02.2016г.</t>
  </si>
  <si>
    <t>Акт б/н от 24.03.2016г.</t>
  </si>
  <si>
    <t>Акт б/н от 11.01.2016г.</t>
  </si>
  <si>
    <t>Акт б/н от 04.03.2016г.</t>
  </si>
  <si>
    <t>Акт б/н от 23.03.2016г.</t>
  </si>
  <si>
    <t>Акт б/н от 29.01.2016г.</t>
  </si>
  <si>
    <t>Акт б/н от 02.02.2016г.</t>
  </si>
  <si>
    <t>Акт б/н от 12.02.2016г.</t>
  </si>
  <si>
    <t>Акт б/н от 22.03.2016г.</t>
  </si>
  <si>
    <t>Акт б/н от 09.02.2016г.</t>
  </si>
  <si>
    <t>Акт б/н от 28.01.2016г.</t>
  </si>
  <si>
    <t>Акт б/н от 10.02.2016г.</t>
  </si>
  <si>
    <t>Акт б/н от 15.02.2016г.</t>
  </si>
  <si>
    <t>Акт б/н от 25.02.2016г.</t>
  </si>
  <si>
    <t>Акт б/н от 15.03.2016</t>
  </si>
  <si>
    <t>Акт б/н от 26.01.2016г.</t>
  </si>
  <si>
    <t>Акт б/н от 05.02.2016г.</t>
  </si>
  <si>
    <t>Акт б/н от15.02.2016г.</t>
  </si>
  <si>
    <t>Акт б/н от 05.03.2016г.</t>
  </si>
  <si>
    <t>Акт б/н от 25.03.2016г.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</si>
</sst>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1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0" fillId="0" borderId="30" xfId="0" applyFont="1" applyBorder="1" applyAlignment="1"/>
    <xf numFmtId="0" fontId="0" fillId="0" borderId="28" xfId="0" applyFont="1" applyBorder="1" applyAlignment="1"/>
    <xf numFmtId="0" fontId="0" fillId="0" borderId="31" xfId="0" applyFont="1" applyBorder="1" applyAlignment="1"/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28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0" fillId="0" borderId="29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3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2" fontId="0" fillId="0" borderId="22" xfId="0" applyNumberForma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4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9" xfId="0" applyBorder="1" applyAlignment="1">
      <alignment horizontal="left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33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O22" sqref="O22"/>
    </sheetView>
  </sheetViews>
  <sheetFormatPr defaultRowHeight="15" x14ac:dyDescent="0.25"/>
  <sheetData>
    <row r="1" spans="1:9" ht="18.75" x14ac:dyDescent="0.3">
      <c r="A1" s="104" t="s">
        <v>21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05" t="s">
        <v>70</v>
      </c>
      <c r="D2" s="105"/>
      <c r="E2" s="105"/>
      <c r="F2" s="105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71</v>
      </c>
      <c r="B4" s="25"/>
      <c r="C4" s="25"/>
      <c r="D4" s="25"/>
      <c r="E4" s="25"/>
      <c r="F4" s="25"/>
      <c r="G4" s="26"/>
      <c r="H4" s="108">
        <v>152575.75</v>
      </c>
      <c r="I4" s="109"/>
    </row>
    <row r="5" spans="1:9" x14ac:dyDescent="0.25">
      <c r="A5" s="86"/>
      <c r="B5" s="87"/>
      <c r="C5" s="87"/>
      <c r="D5" s="87"/>
      <c r="E5" s="87"/>
      <c r="F5" s="87"/>
      <c r="G5" s="88"/>
      <c r="H5" s="32"/>
      <c r="I5" s="33"/>
    </row>
    <row r="6" spans="1:9" x14ac:dyDescent="0.25">
      <c r="A6" s="86" t="s">
        <v>73</v>
      </c>
      <c r="B6" s="87"/>
      <c r="C6" s="87"/>
      <c r="D6" s="87"/>
      <c r="E6" s="87"/>
      <c r="F6" s="87"/>
      <c r="G6" s="88"/>
      <c r="H6" s="27">
        <v>202989.71</v>
      </c>
      <c r="I6" s="28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32">
        <v>22655.75</v>
      </c>
      <c r="I7" s="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90">
        <v>8340</v>
      </c>
      <c r="I8" s="91"/>
    </row>
    <row r="9" spans="1:9" ht="15.75" thickBot="1" x14ac:dyDescent="0.3">
      <c r="A9" s="38"/>
      <c r="B9" s="89"/>
      <c r="C9" s="89"/>
      <c r="D9" s="89"/>
      <c r="E9" s="89"/>
      <c r="F9" s="89"/>
      <c r="G9" s="39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H11+H14+H18+H19+H20+H21+H23+H24+H25+H26</f>
        <v>120168.04999999999</v>
      </c>
      <c r="I10" s="93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475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 t="s">
        <v>65</v>
      </c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>
        <v>0</v>
      </c>
      <c r="I18" s="77"/>
    </row>
    <row r="19" spans="1:9" x14ac:dyDescent="0.25">
      <c r="A19" s="40" t="s">
        <v>52</v>
      </c>
      <c r="B19" s="41"/>
      <c r="C19" s="41"/>
      <c r="D19" s="41"/>
      <c r="E19" s="41"/>
      <c r="F19" s="41"/>
      <c r="G19" s="42"/>
      <c r="H19" s="84">
        <v>1956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3711.6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21093.09</v>
      </c>
      <c r="I23" s="39"/>
    </row>
    <row r="24" spans="1:9" x14ac:dyDescent="0.25">
      <c r="A24" s="40" t="s">
        <v>57</v>
      </c>
      <c r="B24" s="41"/>
      <c r="C24" s="41"/>
      <c r="D24" s="41"/>
      <c r="E24" s="41"/>
      <c r="F24" s="41"/>
      <c r="G24" s="42"/>
      <c r="H24" s="38">
        <v>68655.94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21077.37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1</v>
      </c>
      <c r="B27" s="64"/>
      <c r="C27" s="64"/>
      <c r="D27" s="64"/>
      <c r="E27" s="64"/>
      <c r="F27" s="64"/>
      <c r="G27" s="65"/>
      <c r="H27" s="66">
        <v>101815.85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H32+H34+H35+H36+H30+H33</f>
        <v>10787.5</v>
      </c>
      <c r="I29" s="56"/>
    </row>
    <row r="30" spans="1:9" x14ac:dyDescent="0.25">
      <c r="A30" s="99" t="s">
        <v>143</v>
      </c>
      <c r="B30" s="100"/>
      <c r="C30" s="100"/>
      <c r="D30" s="100"/>
      <c r="E30" s="100"/>
      <c r="F30" s="100"/>
      <c r="G30" s="101"/>
      <c r="H30" s="102">
        <v>5000</v>
      </c>
      <c r="I30" s="103"/>
    </row>
    <row r="31" spans="1:9" x14ac:dyDescent="0.25">
      <c r="A31" s="40" t="s">
        <v>133</v>
      </c>
      <c r="B31" s="41"/>
      <c r="C31" s="41"/>
      <c r="D31" s="41"/>
      <c r="E31" s="41"/>
      <c r="F31" s="41"/>
      <c r="G31" s="42"/>
      <c r="H31" s="38"/>
      <c r="I31" s="39"/>
    </row>
    <row r="32" spans="1:9" x14ac:dyDescent="0.25">
      <c r="A32" s="6" t="s">
        <v>129</v>
      </c>
      <c r="B32" s="7"/>
      <c r="C32" s="7"/>
      <c r="D32" s="7"/>
      <c r="E32" s="7"/>
      <c r="F32" s="7"/>
      <c r="G32" s="8"/>
      <c r="H32" s="16">
        <v>3504.5</v>
      </c>
      <c r="I32" s="17"/>
    </row>
    <row r="33" spans="1:9" x14ac:dyDescent="0.25">
      <c r="A33" s="21" t="s">
        <v>129</v>
      </c>
      <c r="B33" s="22"/>
      <c r="C33" s="22"/>
      <c r="D33" s="22"/>
      <c r="E33" s="22"/>
      <c r="F33" s="22"/>
      <c r="G33" s="23"/>
      <c r="H33" s="9">
        <v>605</v>
      </c>
      <c r="I33" s="10"/>
    </row>
    <row r="34" spans="1:9" x14ac:dyDescent="0.25">
      <c r="A34" s="18" t="s">
        <v>130</v>
      </c>
      <c r="B34" s="19"/>
      <c r="C34" s="19"/>
      <c r="D34" s="19"/>
      <c r="E34" s="19"/>
      <c r="F34" s="19"/>
      <c r="G34" s="20"/>
      <c r="H34" s="9">
        <v>105</v>
      </c>
      <c r="I34" s="10"/>
    </row>
    <row r="35" spans="1:9" x14ac:dyDescent="0.25">
      <c r="A35" s="21" t="s">
        <v>131</v>
      </c>
      <c r="B35" s="22"/>
      <c r="C35" s="22"/>
      <c r="D35" s="22"/>
      <c r="E35" s="22"/>
      <c r="F35" s="22"/>
      <c r="G35" s="23"/>
      <c r="H35" s="9">
        <v>120</v>
      </c>
      <c r="I35" s="10"/>
    </row>
    <row r="36" spans="1:9" x14ac:dyDescent="0.25">
      <c r="A36" s="6" t="s">
        <v>132</v>
      </c>
      <c r="B36" s="7"/>
      <c r="C36" s="7"/>
      <c r="D36" s="7"/>
      <c r="E36" s="7"/>
      <c r="F36" s="7"/>
      <c r="G36" s="8"/>
      <c r="H36" s="9">
        <v>1453</v>
      </c>
      <c r="I36" s="10"/>
    </row>
    <row r="37" spans="1:9" ht="15.75" thickBot="1" x14ac:dyDescent="0.3">
      <c r="A37" s="11"/>
      <c r="B37" s="12"/>
      <c r="C37" s="12"/>
      <c r="D37" s="12"/>
      <c r="E37" s="12"/>
      <c r="F37" s="12"/>
      <c r="G37" s="13"/>
      <c r="H37" s="14"/>
      <c r="I37" s="15"/>
    </row>
    <row r="38" spans="1:9" ht="15.75" thickBot="1" x14ac:dyDescent="0.3">
      <c r="A38" s="52" t="s">
        <v>14</v>
      </c>
      <c r="B38" s="53"/>
      <c r="C38" s="53"/>
      <c r="D38" s="53"/>
      <c r="E38" s="53"/>
      <c r="F38" s="53"/>
      <c r="G38" s="54"/>
      <c r="H38" s="55">
        <f>H10+H29</f>
        <v>130955.54999999999</v>
      </c>
      <c r="I38" s="56"/>
    </row>
    <row r="39" spans="1:9" x14ac:dyDescent="0.25">
      <c r="A39" s="57"/>
      <c r="B39" s="58"/>
      <c r="C39" s="58"/>
      <c r="D39" s="58"/>
      <c r="E39" s="58"/>
      <c r="F39" s="58"/>
      <c r="G39" s="59"/>
      <c r="H39" s="57"/>
      <c r="I39" s="59"/>
    </row>
    <row r="40" spans="1:9" x14ac:dyDescent="0.25">
      <c r="A40" s="24" t="s">
        <v>72</v>
      </c>
      <c r="B40" s="25"/>
      <c r="C40" s="25"/>
      <c r="D40" s="25"/>
      <c r="E40" s="25"/>
      <c r="F40" s="25"/>
      <c r="G40" s="26"/>
      <c r="H40" s="27">
        <f>H4+H10-H27</f>
        <v>170927.94999999998</v>
      </c>
      <c r="I40" s="33"/>
    </row>
    <row r="41" spans="1:9" x14ac:dyDescent="0.25">
      <c r="A41" s="24" t="s">
        <v>78</v>
      </c>
      <c r="B41" s="25"/>
      <c r="C41" s="25"/>
      <c r="D41" s="25"/>
      <c r="E41" s="25"/>
      <c r="F41" s="25"/>
      <c r="G41" s="26"/>
      <c r="H41" s="27">
        <f>H6+H7+H8-H29</f>
        <v>223197.96</v>
      </c>
      <c r="I41" s="28"/>
    </row>
    <row r="42" spans="1:9" x14ac:dyDescent="0.25">
      <c r="A42" s="29"/>
      <c r="B42" s="30"/>
      <c r="C42" s="30"/>
      <c r="D42" s="30"/>
      <c r="E42" s="30"/>
      <c r="F42" s="30"/>
      <c r="G42" s="31"/>
      <c r="H42" s="32"/>
      <c r="I42" s="33"/>
    </row>
    <row r="43" spans="1:9" x14ac:dyDescent="0.25">
      <c r="A43" s="35" t="s">
        <v>15</v>
      </c>
      <c r="B43" s="36"/>
      <c r="C43" s="36"/>
      <c r="D43" s="36"/>
      <c r="E43" s="36"/>
      <c r="F43" s="36"/>
      <c r="G43" s="37"/>
      <c r="H43" s="38"/>
      <c r="I43" s="39"/>
    </row>
    <row r="44" spans="1:9" x14ac:dyDescent="0.25">
      <c r="A44" s="40" t="s">
        <v>16</v>
      </c>
      <c r="B44" s="41"/>
      <c r="C44" s="41"/>
      <c r="D44" s="41"/>
      <c r="E44" s="41"/>
      <c r="F44" s="41"/>
      <c r="G44" s="42"/>
      <c r="H44" s="43">
        <v>12</v>
      </c>
      <c r="I44" s="44"/>
    </row>
    <row r="45" spans="1:9" ht="15.75" thickBot="1" x14ac:dyDescent="0.3">
      <c r="A45" s="45" t="s">
        <v>55</v>
      </c>
      <c r="B45" s="46"/>
      <c r="C45" s="46"/>
      <c r="D45" s="46"/>
      <c r="E45" s="46"/>
      <c r="F45" s="46"/>
      <c r="G45" s="47"/>
      <c r="H45" s="48">
        <f>(H10/H27+H29/H7)*H44</f>
        <v>19.876768663072248</v>
      </c>
      <c r="I45" s="49"/>
    </row>
    <row r="48" spans="1:9" x14ac:dyDescent="0.25">
      <c r="A48" s="34" t="s">
        <v>19</v>
      </c>
      <c r="B48" s="34"/>
      <c r="C48" s="34"/>
      <c r="G48" s="34" t="s">
        <v>20</v>
      </c>
      <c r="H48" s="34"/>
      <c r="I48" s="34"/>
    </row>
  </sheetData>
  <mergeCells count="88">
    <mergeCell ref="A30:G30"/>
    <mergeCell ref="H30:I30"/>
    <mergeCell ref="A33:G33"/>
    <mergeCell ref="H33:I33"/>
    <mergeCell ref="A1:I1"/>
    <mergeCell ref="C2:F2"/>
    <mergeCell ref="A3:G3"/>
    <mergeCell ref="H3:I3"/>
    <mergeCell ref="A4:G4"/>
    <mergeCell ref="H4:I4"/>
    <mergeCell ref="A13:G13"/>
    <mergeCell ref="H13:I13"/>
    <mergeCell ref="A31:G31"/>
    <mergeCell ref="H31:I31"/>
    <mergeCell ref="A7:G7"/>
    <mergeCell ref="H7:I7"/>
    <mergeCell ref="A12:G12"/>
    <mergeCell ref="H12:I12"/>
    <mergeCell ref="A14:G14"/>
    <mergeCell ref="H14:I14"/>
    <mergeCell ref="A5:G5"/>
    <mergeCell ref="H5:I5"/>
    <mergeCell ref="A6:G6"/>
    <mergeCell ref="H6:I6"/>
    <mergeCell ref="A9:G9"/>
    <mergeCell ref="H9:I9"/>
    <mergeCell ref="A8:G8"/>
    <mergeCell ref="H8:I8"/>
    <mergeCell ref="A10:G10"/>
    <mergeCell ref="H10:I10"/>
    <mergeCell ref="A11:G11"/>
    <mergeCell ref="H11:I11"/>
    <mergeCell ref="A19:G19"/>
    <mergeCell ref="H19:I19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15:G16"/>
    <mergeCell ref="H15:I16"/>
    <mergeCell ref="A17:G17"/>
    <mergeCell ref="H17:I17"/>
    <mergeCell ref="A18:G18"/>
    <mergeCell ref="H18:I18"/>
    <mergeCell ref="A40:G40"/>
    <mergeCell ref="H40:I40"/>
    <mergeCell ref="A25:G25"/>
    <mergeCell ref="H25:I25"/>
    <mergeCell ref="A38:G38"/>
    <mergeCell ref="H38:I38"/>
    <mergeCell ref="A39:G39"/>
    <mergeCell ref="H39:I39"/>
    <mergeCell ref="A29:G29"/>
    <mergeCell ref="H29:I29"/>
    <mergeCell ref="A28:G28"/>
    <mergeCell ref="H28:I28"/>
    <mergeCell ref="A27:G27"/>
    <mergeCell ref="H27:I27"/>
    <mergeCell ref="A26:G26"/>
    <mergeCell ref="H26:I26"/>
    <mergeCell ref="A41:G41"/>
    <mergeCell ref="H41:I41"/>
    <mergeCell ref="A42:G42"/>
    <mergeCell ref="H42:I42"/>
    <mergeCell ref="A48:C48"/>
    <mergeCell ref="G48:I48"/>
    <mergeCell ref="A43:G43"/>
    <mergeCell ref="H43:I43"/>
    <mergeCell ref="A44:G44"/>
    <mergeCell ref="H44:I44"/>
    <mergeCell ref="A45:G45"/>
    <mergeCell ref="H45:I45"/>
    <mergeCell ref="A36:G36"/>
    <mergeCell ref="H36:I36"/>
    <mergeCell ref="A37:G37"/>
    <mergeCell ref="H37:I37"/>
    <mergeCell ref="A32:G32"/>
    <mergeCell ref="H32:I32"/>
    <mergeCell ref="A34:G34"/>
    <mergeCell ref="H34:I34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39" sqref="L39"/>
    </sheetView>
  </sheetViews>
  <sheetFormatPr defaultRowHeight="15" x14ac:dyDescent="0.25"/>
  <sheetData>
    <row r="1" spans="1:9" ht="18.75" x14ac:dyDescent="0.3">
      <c r="A1" s="104" t="s">
        <v>31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100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86" t="s">
        <v>101</v>
      </c>
      <c r="B4" s="87"/>
      <c r="C4" s="87"/>
      <c r="D4" s="87"/>
      <c r="E4" s="87"/>
      <c r="F4" s="87"/>
      <c r="G4" s="172"/>
      <c r="H4" s="178">
        <v>75228.3</v>
      </c>
      <c r="I4" s="175"/>
    </row>
    <row r="5" spans="1:9" x14ac:dyDescent="0.25">
      <c r="A5" s="38"/>
      <c r="B5" s="89"/>
      <c r="C5" s="89"/>
      <c r="D5" s="89"/>
      <c r="E5" s="89"/>
      <c r="F5" s="89"/>
      <c r="G5" s="39"/>
      <c r="H5" s="32"/>
      <c r="I5" s="33"/>
    </row>
    <row r="6" spans="1:9" x14ac:dyDescent="0.25">
      <c r="A6" s="24" t="s">
        <v>76</v>
      </c>
      <c r="B6" s="25"/>
      <c r="C6" s="25"/>
      <c r="D6" s="25"/>
      <c r="E6" s="25"/>
      <c r="F6" s="25"/>
      <c r="G6" s="26"/>
      <c r="H6" s="179">
        <v>393317.96</v>
      </c>
      <c r="I6" s="213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32">
        <v>17582.439999999999</v>
      </c>
      <c r="I7" s="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1440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H11+H12+H13+H14+H15+H17+H18+H32+H20+H21+H22+H23+H24+H25+H26+H19</f>
        <v>97740.790000000008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230" t="s">
        <v>0</v>
      </c>
      <c r="B18" s="231"/>
      <c r="C18" s="231"/>
      <c r="D18" s="231"/>
      <c r="E18" s="231"/>
      <c r="F18" s="231"/>
      <c r="G18" s="232"/>
      <c r="H18" s="233">
        <v>0</v>
      </c>
      <c r="I18" s="234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226">
        <v>1428</v>
      </c>
      <c r="I19" s="227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242">
        <v>2784</v>
      </c>
      <c r="I20" s="243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240"/>
      <c r="I21" s="241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240"/>
      <c r="I22" s="24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240">
        <v>15516.9</v>
      </c>
      <c r="I23" s="241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226">
        <v>57240.12</v>
      </c>
      <c r="I24" s="227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228">
        <v>17572.72</v>
      </c>
      <c r="I25" s="229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s="3" customFormat="1" ht="15.75" thickBot="1" x14ac:dyDescent="0.3">
      <c r="A27" s="63" t="s">
        <v>1</v>
      </c>
      <c r="B27" s="64"/>
      <c r="C27" s="64"/>
      <c r="D27" s="64"/>
      <c r="E27" s="64"/>
      <c r="F27" s="64"/>
      <c r="G27" s="65"/>
      <c r="H27" s="106">
        <v>88525.119999999995</v>
      </c>
      <c r="I27" s="10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224"/>
      <c r="I28" s="225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H30+H31</f>
        <v>19300</v>
      </c>
      <c r="I29" s="56"/>
    </row>
    <row r="30" spans="1:9" x14ac:dyDescent="0.25">
      <c r="A30" s="21" t="s">
        <v>125</v>
      </c>
      <c r="B30" s="22"/>
      <c r="C30" s="22"/>
      <c r="D30" s="22"/>
      <c r="E30" s="22"/>
      <c r="F30" s="22"/>
      <c r="G30" s="23"/>
      <c r="H30" s="16">
        <v>1300</v>
      </c>
      <c r="I30" s="17"/>
    </row>
    <row r="31" spans="1:9" x14ac:dyDescent="0.25">
      <c r="A31" s="6" t="s">
        <v>126</v>
      </c>
      <c r="B31" s="7"/>
      <c r="C31" s="7"/>
      <c r="D31" s="7"/>
      <c r="E31" s="7"/>
      <c r="F31" s="7"/>
      <c r="G31" s="8"/>
      <c r="H31" s="9">
        <v>18000</v>
      </c>
      <c r="I31" s="10"/>
    </row>
    <row r="32" spans="1:9" ht="15.75" thickBot="1" x14ac:dyDescent="0.3">
      <c r="A32" s="235" t="s">
        <v>133</v>
      </c>
      <c r="B32" s="236"/>
      <c r="C32" s="236"/>
      <c r="D32" s="236"/>
      <c r="E32" s="236"/>
      <c r="F32" s="236"/>
      <c r="G32" s="237"/>
      <c r="H32" s="238"/>
      <c r="I32" s="239"/>
    </row>
    <row r="33" spans="1:9" ht="15.75" thickBot="1" x14ac:dyDescent="0.3">
      <c r="A33" s="115" t="s">
        <v>14</v>
      </c>
      <c r="B33" s="116"/>
      <c r="C33" s="116"/>
      <c r="D33" s="116"/>
      <c r="E33" s="116"/>
      <c r="F33" s="116"/>
      <c r="G33" s="117"/>
      <c r="H33" s="150">
        <f>H10+H29</f>
        <v>117040.79000000001</v>
      </c>
      <c r="I33" s="151"/>
    </row>
    <row r="34" spans="1:9" x14ac:dyDescent="0.25">
      <c r="A34" s="108"/>
      <c r="B34" s="181"/>
      <c r="C34" s="181"/>
      <c r="D34" s="181"/>
      <c r="E34" s="181"/>
      <c r="F34" s="181"/>
      <c r="G34" s="109"/>
      <c r="H34" s="57"/>
      <c r="I34" s="59"/>
    </row>
    <row r="35" spans="1:9" x14ac:dyDescent="0.25">
      <c r="A35" s="86" t="s">
        <v>103</v>
      </c>
      <c r="B35" s="87"/>
      <c r="C35" s="87"/>
      <c r="D35" s="87"/>
      <c r="E35" s="87"/>
      <c r="F35" s="87"/>
      <c r="G35" s="172"/>
      <c r="H35" s="27">
        <f>H4+H10-H27</f>
        <v>84443.97000000003</v>
      </c>
      <c r="I35" s="28"/>
    </row>
    <row r="36" spans="1:9" x14ac:dyDescent="0.25">
      <c r="A36" s="24" t="s">
        <v>90</v>
      </c>
      <c r="B36" s="25"/>
      <c r="C36" s="25"/>
      <c r="D36" s="25"/>
      <c r="E36" s="25"/>
      <c r="F36" s="25"/>
      <c r="G36" s="26"/>
      <c r="H36" s="27">
        <f>H6-H7-H8+H29</f>
        <v>393595.52</v>
      </c>
      <c r="I36" s="28"/>
    </row>
    <row r="37" spans="1:9" x14ac:dyDescent="0.25">
      <c r="A37" s="191"/>
      <c r="B37" s="192"/>
      <c r="C37" s="192"/>
      <c r="D37" s="192"/>
      <c r="E37" s="192"/>
      <c r="F37" s="192"/>
      <c r="G37" s="193"/>
      <c r="H37" s="38"/>
      <c r="I37" s="39"/>
    </row>
    <row r="38" spans="1:9" x14ac:dyDescent="0.25">
      <c r="A38" s="86" t="s">
        <v>15</v>
      </c>
      <c r="B38" s="87"/>
      <c r="C38" s="87"/>
      <c r="D38" s="87"/>
      <c r="E38" s="87"/>
      <c r="F38" s="87"/>
      <c r="G38" s="88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2"/>
      <c r="H39" s="43">
        <v>12</v>
      </c>
      <c r="I39" s="44"/>
    </row>
    <row r="40" spans="1:9" ht="15.75" thickBot="1" x14ac:dyDescent="0.3">
      <c r="A40" s="45" t="s">
        <v>58</v>
      </c>
      <c r="B40" s="46"/>
      <c r="C40" s="46"/>
      <c r="D40" s="46"/>
      <c r="E40" s="46"/>
      <c r="F40" s="46"/>
      <c r="G40" s="47"/>
      <c r="H40" s="113">
        <f>(H10/H27+H29/H7)*H39</f>
        <v>26.421460995209671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32:G32"/>
    <mergeCell ref="H32:I32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24:G24"/>
    <mergeCell ref="H24:I24"/>
    <mergeCell ref="A25:G25"/>
    <mergeCell ref="H25:I25"/>
    <mergeCell ref="A26:G26"/>
    <mergeCell ref="H26:I26"/>
    <mergeCell ref="A34:G34"/>
    <mergeCell ref="H34:I34"/>
    <mergeCell ref="A29:G29"/>
    <mergeCell ref="H29:I29"/>
    <mergeCell ref="A33:G33"/>
    <mergeCell ref="H33:I33"/>
    <mergeCell ref="A31:G31"/>
    <mergeCell ref="H31:I31"/>
    <mergeCell ref="A27:G27"/>
    <mergeCell ref="H27:I27"/>
    <mergeCell ref="A28:G28"/>
    <mergeCell ref="H28:I28"/>
    <mergeCell ref="A30:G30"/>
    <mergeCell ref="H30:I30"/>
    <mergeCell ref="A35:G35"/>
    <mergeCell ref="H35:I35"/>
    <mergeCell ref="A36:G36"/>
    <mergeCell ref="H36:I36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8"/>
    </sheetView>
  </sheetViews>
  <sheetFormatPr defaultRowHeight="15" x14ac:dyDescent="0.25"/>
  <sheetData>
    <row r="1" spans="1:9" ht="18.75" x14ac:dyDescent="0.3">
      <c r="A1" s="104" t="s">
        <v>36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08">
        <v>86836.52</v>
      </c>
      <c r="I4" s="109"/>
    </row>
    <row r="5" spans="1:9" x14ac:dyDescent="0.25">
      <c r="A5" s="24"/>
      <c r="B5" s="25"/>
      <c r="C5" s="25"/>
      <c r="D5" s="25"/>
      <c r="E5" s="25"/>
      <c r="F5" s="25"/>
      <c r="G5" s="25"/>
      <c r="H5" s="32"/>
      <c r="I5" s="33"/>
    </row>
    <row r="6" spans="1:9" x14ac:dyDescent="0.25">
      <c r="A6" s="24" t="s">
        <v>94</v>
      </c>
      <c r="B6" s="25"/>
      <c r="C6" s="25"/>
      <c r="D6" s="25"/>
      <c r="E6" s="25"/>
      <c r="F6" s="25"/>
      <c r="G6" s="26"/>
      <c r="H6" s="27">
        <v>59240.69</v>
      </c>
      <c r="I6" s="28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27">
        <v>4505.72</v>
      </c>
      <c r="I7" s="28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90">
        <v>1020</v>
      </c>
      <c r="I8" s="91"/>
    </row>
    <row r="9" spans="1:9" ht="15.75" thickBot="1" x14ac:dyDescent="0.3">
      <c r="A9" s="38"/>
      <c r="B9" s="89"/>
      <c r="C9" s="89"/>
      <c r="D9" s="89"/>
      <c r="E9" s="89"/>
      <c r="F9" s="89"/>
      <c r="G9" s="39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H11+H12+H13+H14+H15+H17+H18+H20+H21+H22+H23+H24+H25+H26+H19</f>
        <v>27079.11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122">
        <v>920</v>
      </c>
      <c r="I11" s="123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0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90">
        <v>549</v>
      </c>
      <c r="I19" s="91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38">
        <v>890.88</v>
      </c>
      <c r="I20" s="39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3696.75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13636.9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4186.53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s="3" customFormat="1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22732.63</v>
      </c>
      <c r="I27" s="67"/>
    </row>
    <row r="28" spans="1:9" s="3" customFormat="1" ht="15.75" thickBot="1" x14ac:dyDescent="0.3">
      <c r="A28" s="106"/>
      <c r="B28" s="244"/>
      <c r="C28" s="244"/>
      <c r="D28" s="244"/>
      <c r="E28" s="244"/>
      <c r="F28" s="244"/>
      <c r="G28" s="107"/>
      <c r="H28" s="106"/>
      <c r="I28" s="107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60"/>
      <c r="I29" s="62"/>
    </row>
    <row r="30" spans="1:9" ht="15.75" thickBot="1" x14ac:dyDescent="0.3">
      <c r="A30" s="168" t="s">
        <v>133</v>
      </c>
      <c r="B30" s="169"/>
      <c r="C30" s="169"/>
      <c r="D30" s="169"/>
      <c r="E30" s="169"/>
      <c r="F30" s="169"/>
      <c r="G30" s="169"/>
      <c r="H30" s="60"/>
      <c r="I30" s="62"/>
    </row>
    <row r="31" spans="1:9" ht="15.75" thickBot="1" x14ac:dyDescent="0.3">
      <c r="A31" s="52" t="s">
        <v>14</v>
      </c>
      <c r="B31" s="53"/>
      <c r="C31" s="53"/>
      <c r="D31" s="53"/>
      <c r="E31" s="53"/>
      <c r="F31" s="53"/>
      <c r="G31" s="53"/>
      <c r="H31" s="219">
        <f>H10+H29</f>
        <v>27079.11</v>
      </c>
      <c r="I31" s="220"/>
    </row>
    <row r="32" spans="1:9" x14ac:dyDescent="0.25">
      <c r="A32" s="57"/>
      <c r="B32" s="58"/>
      <c r="C32" s="58"/>
      <c r="D32" s="58"/>
      <c r="E32" s="58"/>
      <c r="F32" s="58"/>
      <c r="G32" s="58"/>
      <c r="H32" s="57"/>
      <c r="I32" s="59"/>
    </row>
    <row r="33" spans="1:9" x14ac:dyDescent="0.25">
      <c r="A33" s="24" t="s">
        <v>83</v>
      </c>
      <c r="B33" s="25"/>
      <c r="C33" s="25"/>
      <c r="D33" s="25"/>
      <c r="E33" s="25"/>
      <c r="F33" s="25"/>
      <c r="G33" s="25"/>
      <c r="H33" s="198">
        <f>H4+H10-H27</f>
        <v>91183</v>
      </c>
      <c r="I33" s="199"/>
    </row>
    <row r="34" spans="1:9" x14ac:dyDescent="0.25">
      <c r="A34" s="24" t="s">
        <v>85</v>
      </c>
      <c r="B34" s="25"/>
      <c r="C34" s="25"/>
      <c r="D34" s="25"/>
      <c r="E34" s="25"/>
      <c r="F34" s="25"/>
      <c r="G34" s="25"/>
      <c r="H34" s="27">
        <f>H6-H7-H8+H29</f>
        <v>53714.97</v>
      </c>
      <c r="I34" s="28"/>
    </row>
    <row r="35" spans="1:9" x14ac:dyDescent="0.25">
      <c r="A35" s="86"/>
      <c r="B35" s="87"/>
      <c r="C35" s="87"/>
      <c r="D35" s="87"/>
      <c r="E35" s="87"/>
      <c r="F35" s="87"/>
      <c r="G35" s="172"/>
      <c r="H35" s="32"/>
      <c r="I35" s="33"/>
    </row>
    <row r="36" spans="1:9" x14ac:dyDescent="0.25">
      <c r="A36" s="78" t="s">
        <v>15</v>
      </c>
      <c r="B36" s="79"/>
      <c r="C36" s="79"/>
      <c r="D36" s="79"/>
      <c r="E36" s="79"/>
      <c r="F36" s="79"/>
      <c r="G36" s="166"/>
      <c r="H36" s="76"/>
      <c r="I36" s="77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7">
        <v>12</v>
      </c>
      <c r="I37" s="28"/>
    </row>
    <row r="38" spans="1:9" ht="15.75" thickBot="1" x14ac:dyDescent="0.3">
      <c r="A38" s="45" t="s">
        <v>55</v>
      </c>
      <c r="B38" s="46"/>
      <c r="C38" s="46"/>
      <c r="D38" s="46"/>
      <c r="E38" s="46"/>
      <c r="F38" s="46"/>
      <c r="G38" s="46"/>
      <c r="H38" s="113">
        <f>(H10/H27+H29/H7)*H37</f>
        <v>14.294400603889651</v>
      </c>
      <c r="I38" s="114"/>
    </row>
    <row r="41" spans="1:9" x14ac:dyDescent="0.25">
      <c r="A41" s="34" t="s">
        <v>19</v>
      </c>
      <c r="B41" s="34"/>
      <c r="C41" s="34"/>
      <c r="G41" s="34" t="s">
        <v>20</v>
      </c>
      <c r="H41" s="34"/>
      <c r="I41" s="34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8:G8"/>
    <mergeCell ref="H8:I8"/>
    <mergeCell ref="A9:G9"/>
    <mergeCell ref="H9:I9"/>
    <mergeCell ref="H6:I6"/>
    <mergeCell ref="A7:G7"/>
    <mergeCell ref="H7:I7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30:G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1:G31"/>
    <mergeCell ref="H31:I31"/>
    <mergeCell ref="A26:G26"/>
    <mergeCell ref="H26:I26"/>
    <mergeCell ref="A29:G29"/>
    <mergeCell ref="H29:I29"/>
    <mergeCell ref="A27:G27"/>
    <mergeCell ref="H27:I27"/>
    <mergeCell ref="A28:G28"/>
    <mergeCell ref="H28:I28"/>
    <mergeCell ref="H30:I30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3:G33"/>
    <mergeCell ref="H33:I33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40" sqref="H40:I40"/>
    </sheetView>
  </sheetViews>
  <sheetFormatPr defaultRowHeight="15" x14ac:dyDescent="0.25"/>
  <sheetData>
    <row r="1" spans="1:9" ht="18.75" x14ac:dyDescent="0.3">
      <c r="A1" s="104" t="s">
        <v>37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6"/>
      <c r="H4" s="108">
        <v>120977.19</v>
      </c>
      <c r="I4" s="109"/>
    </row>
    <row r="5" spans="1:9" x14ac:dyDescent="0.25">
      <c r="A5" s="24"/>
      <c r="B5" s="25"/>
      <c r="C5" s="25"/>
      <c r="D5" s="25"/>
      <c r="E5" s="25"/>
      <c r="F5" s="25"/>
      <c r="G5" s="26"/>
      <c r="H5" s="32"/>
      <c r="I5" s="33"/>
    </row>
    <row r="6" spans="1:9" x14ac:dyDescent="0.25">
      <c r="A6" s="24" t="s">
        <v>73</v>
      </c>
      <c r="B6" s="25"/>
      <c r="C6" s="25"/>
      <c r="D6" s="25"/>
      <c r="E6" s="25"/>
      <c r="F6" s="25"/>
      <c r="G6" s="26"/>
      <c r="H6" s="27">
        <v>155034.71</v>
      </c>
      <c r="I6" s="28"/>
    </row>
    <row r="7" spans="1:9" x14ac:dyDescent="0.25">
      <c r="A7" s="24" t="s">
        <v>95</v>
      </c>
      <c r="B7" s="7"/>
      <c r="C7" s="7"/>
      <c r="D7" s="7"/>
      <c r="E7" s="7"/>
      <c r="F7" s="7"/>
      <c r="G7" s="8"/>
      <c r="H7" s="27">
        <v>15456</v>
      </c>
      <c r="I7" s="28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4620</v>
      </c>
      <c r="I8" s="85"/>
    </row>
    <row r="9" spans="1:9" ht="15.75" thickBot="1" x14ac:dyDescent="0.3">
      <c r="A9" s="38"/>
      <c r="B9" s="89"/>
      <c r="C9" s="89"/>
      <c r="D9" s="89"/>
      <c r="E9" s="89"/>
      <c r="F9" s="89"/>
      <c r="G9" s="39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258">
        <f>H11+H12+H13+H14+H15+H17+H18+H30+H20+H21+H22+H23+H24+H25+H26+H19</f>
        <v>84616.079999999987</v>
      </c>
      <c r="I10" s="259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150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230" t="s">
        <v>0</v>
      </c>
      <c r="B18" s="231"/>
      <c r="C18" s="231"/>
      <c r="D18" s="231"/>
      <c r="E18" s="231"/>
      <c r="F18" s="231"/>
      <c r="G18" s="232"/>
      <c r="H18" s="76">
        <v>5089.01</v>
      </c>
      <c r="I18" s="77"/>
    </row>
    <row r="19" spans="1:9" x14ac:dyDescent="0.25">
      <c r="A19" s="40" t="s">
        <v>53</v>
      </c>
      <c r="B19" s="41"/>
      <c r="C19" s="41"/>
      <c r="D19" s="41"/>
      <c r="E19" s="41"/>
      <c r="F19" s="41"/>
      <c r="G19" s="42"/>
      <c r="H19" s="256">
        <v>1128</v>
      </c>
      <c r="I19" s="257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2227.1999999999998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12509.55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46146.34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14166.93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s="3" customFormat="1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60696</v>
      </c>
      <c r="I27" s="165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249"/>
      <c r="C29" s="249"/>
      <c r="D29" s="249"/>
      <c r="E29" s="249"/>
      <c r="F29" s="249"/>
      <c r="G29" s="250"/>
      <c r="H29" s="251">
        <f>H31+H32</f>
        <v>212.4</v>
      </c>
      <c r="I29" s="252"/>
    </row>
    <row r="30" spans="1:9" x14ac:dyDescent="0.25">
      <c r="A30" s="253" t="s">
        <v>133</v>
      </c>
      <c r="B30" s="254"/>
      <c r="C30" s="254"/>
      <c r="D30" s="254"/>
      <c r="E30" s="254"/>
      <c r="F30" s="254"/>
      <c r="G30" s="255"/>
      <c r="H30" s="120"/>
      <c r="I30" s="121"/>
    </row>
    <row r="31" spans="1:9" x14ac:dyDescent="0.25">
      <c r="A31" s="6" t="s">
        <v>126</v>
      </c>
      <c r="B31" s="7"/>
      <c r="C31" s="7"/>
      <c r="D31" s="7"/>
      <c r="E31" s="7"/>
      <c r="F31" s="7"/>
      <c r="G31" s="8"/>
      <c r="H31" s="9">
        <v>94.4</v>
      </c>
      <c r="I31" s="10"/>
    </row>
    <row r="32" spans="1:9" ht="15.75" thickBot="1" x14ac:dyDescent="0.3">
      <c r="A32" s="126" t="s">
        <v>149</v>
      </c>
      <c r="B32" s="127"/>
      <c r="C32" s="127"/>
      <c r="D32" s="127"/>
      <c r="E32" s="127"/>
      <c r="F32" s="127"/>
      <c r="G32" s="128"/>
      <c r="H32" s="129">
        <v>118</v>
      </c>
      <c r="I32" s="130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4"/>
      <c r="H33" s="55">
        <f>H10+H29</f>
        <v>84828.479999999981</v>
      </c>
      <c r="I33" s="56"/>
    </row>
    <row r="34" spans="1:9" x14ac:dyDescent="0.25">
      <c r="A34" s="50"/>
      <c r="B34" s="216"/>
      <c r="C34" s="216"/>
      <c r="D34" s="216"/>
      <c r="E34" s="216"/>
      <c r="F34" s="216"/>
      <c r="G34" s="51"/>
      <c r="H34" s="120"/>
      <c r="I34" s="121"/>
    </row>
    <row r="35" spans="1:9" x14ac:dyDescent="0.25">
      <c r="A35" s="24" t="s">
        <v>83</v>
      </c>
      <c r="B35" s="25"/>
      <c r="C35" s="25"/>
      <c r="D35" s="25"/>
      <c r="E35" s="25"/>
      <c r="F35" s="25"/>
      <c r="G35" s="26"/>
      <c r="H35" s="245">
        <f>H4+H10-H27</f>
        <v>144897.26999999999</v>
      </c>
      <c r="I35" s="246"/>
    </row>
    <row r="36" spans="1:9" x14ac:dyDescent="0.25">
      <c r="A36" s="24" t="s">
        <v>104</v>
      </c>
      <c r="B36" s="25"/>
      <c r="C36" s="25"/>
      <c r="D36" s="25"/>
      <c r="E36" s="25"/>
      <c r="F36" s="25"/>
      <c r="G36" s="26"/>
      <c r="H36" s="245">
        <f>H6+H7+H8-H29</f>
        <v>174898.31</v>
      </c>
      <c r="I36" s="246"/>
    </row>
    <row r="37" spans="1:9" x14ac:dyDescent="0.25">
      <c r="A37" s="32"/>
      <c r="B37" s="110"/>
      <c r="C37" s="110"/>
      <c r="D37" s="110"/>
      <c r="E37" s="110"/>
      <c r="F37" s="110"/>
      <c r="G37" s="33"/>
      <c r="H37" s="32"/>
      <c r="I37" s="33"/>
    </row>
    <row r="38" spans="1:9" x14ac:dyDescent="0.25">
      <c r="A38" s="24" t="s">
        <v>15</v>
      </c>
      <c r="B38" s="25"/>
      <c r="C38" s="25"/>
      <c r="D38" s="25"/>
      <c r="E38" s="25"/>
      <c r="F38" s="25"/>
      <c r="G38" s="26"/>
      <c r="H38" s="38"/>
      <c r="I38" s="39"/>
    </row>
    <row r="39" spans="1:9" x14ac:dyDescent="0.25">
      <c r="A39" s="40" t="s">
        <v>16</v>
      </c>
      <c r="B39" s="41"/>
      <c r="C39" s="41"/>
      <c r="D39" s="41"/>
      <c r="E39" s="41"/>
      <c r="F39" s="41"/>
      <c r="G39" s="42"/>
      <c r="H39" s="27">
        <v>10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7"/>
      <c r="H40" s="247">
        <f>(H10/H27+H29/H7)*H39</f>
        <v>14.078387168473039</v>
      </c>
      <c r="I40" s="248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3:G33"/>
    <mergeCell ref="H33:I33"/>
    <mergeCell ref="A26:G26"/>
    <mergeCell ref="H26:I26"/>
    <mergeCell ref="A29:G29"/>
    <mergeCell ref="H29:I29"/>
    <mergeCell ref="A28:G28"/>
    <mergeCell ref="H28:I28"/>
    <mergeCell ref="A27:G27"/>
    <mergeCell ref="H27:I27"/>
    <mergeCell ref="A31:G31"/>
    <mergeCell ref="H31:I31"/>
    <mergeCell ref="A32:G32"/>
    <mergeCell ref="H32:I32"/>
    <mergeCell ref="A34:G34"/>
    <mergeCell ref="H34:I34"/>
    <mergeCell ref="A35:G35"/>
    <mergeCell ref="H35:I35"/>
    <mergeCell ref="A36:G36"/>
    <mergeCell ref="H36:I36"/>
    <mergeCell ref="A37:G37"/>
    <mergeCell ref="H37:I37"/>
    <mergeCell ref="A43:C43"/>
    <mergeCell ref="G43:I43"/>
    <mergeCell ref="A40:G40"/>
    <mergeCell ref="H40:I40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M29" sqref="M29"/>
    </sheetView>
  </sheetViews>
  <sheetFormatPr defaultRowHeight="15" x14ac:dyDescent="0.25"/>
  <sheetData>
    <row r="1" spans="1:9" ht="18.75" x14ac:dyDescent="0.3">
      <c r="A1" s="104" t="s">
        <v>38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08">
        <v>155729.79</v>
      </c>
      <c r="I4" s="109"/>
    </row>
    <row r="5" spans="1:9" x14ac:dyDescent="0.25">
      <c r="A5" s="24" t="s">
        <v>105</v>
      </c>
      <c r="B5" s="25"/>
      <c r="C5" s="25"/>
      <c r="D5" s="25"/>
      <c r="E5" s="25"/>
      <c r="F5" s="25"/>
      <c r="G5" s="26"/>
      <c r="H5" s="27">
        <v>4096.97</v>
      </c>
      <c r="I5" s="28"/>
    </row>
    <row r="6" spans="1:9" x14ac:dyDescent="0.25">
      <c r="A6" s="32"/>
      <c r="B6" s="110"/>
      <c r="C6" s="110"/>
      <c r="D6" s="110"/>
      <c r="E6" s="110"/>
      <c r="F6" s="110"/>
      <c r="G6" s="33"/>
      <c r="H6" s="38"/>
      <c r="I6" s="39"/>
    </row>
    <row r="7" spans="1:9" x14ac:dyDescent="0.25">
      <c r="A7" s="24" t="s">
        <v>94</v>
      </c>
      <c r="B7" s="25"/>
      <c r="C7" s="25"/>
      <c r="D7" s="25"/>
      <c r="E7" s="25"/>
      <c r="F7" s="25"/>
      <c r="G7" s="26"/>
      <c r="H7" s="27">
        <v>139459.68</v>
      </c>
      <c r="I7" s="28"/>
    </row>
    <row r="8" spans="1:9" s="3" customFormat="1" x14ac:dyDescent="0.25">
      <c r="A8" s="86" t="s">
        <v>95</v>
      </c>
      <c r="B8" s="87"/>
      <c r="C8" s="87"/>
      <c r="D8" s="87"/>
      <c r="E8" s="87"/>
      <c r="F8" s="87"/>
      <c r="G8" s="88"/>
      <c r="H8" s="32">
        <v>15257.03</v>
      </c>
      <c r="I8" s="33"/>
    </row>
    <row r="9" spans="1:9" x14ac:dyDescent="0.25">
      <c r="A9" s="78" t="s">
        <v>54</v>
      </c>
      <c r="B9" s="79"/>
      <c r="C9" s="79"/>
      <c r="D9" s="79"/>
      <c r="E9" s="79"/>
      <c r="F9" s="79"/>
      <c r="G9" s="80"/>
      <c r="H9" s="84">
        <v>4020</v>
      </c>
      <c r="I9" s="85"/>
    </row>
    <row r="10" spans="1:9" x14ac:dyDescent="0.25">
      <c r="A10" s="32"/>
      <c r="B10" s="110"/>
      <c r="C10" s="110"/>
      <c r="D10" s="110"/>
      <c r="E10" s="110"/>
      <c r="F10" s="110"/>
      <c r="G10" s="33"/>
      <c r="H10" s="38"/>
      <c r="I10" s="39"/>
    </row>
    <row r="11" spans="1:9" x14ac:dyDescent="0.25">
      <c r="A11" s="24" t="s">
        <v>39</v>
      </c>
      <c r="B11" s="25"/>
      <c r="C11" s="25"/>
      <c r="D11" s="25"/>
      <c r="E11" s="25"/>
      <c r="F11" s="25"/>
      <c r="G11" s="26"/>
      <c r="H11" s="27">
        <f>H12</f>
        <v>732.54</v>
      </c>
      <c r="I11" s="33"/>
    </row>
    <row r="12" spans="1:9" x14ac:dyDescent="0.25">
      <c r="A12" s="40" t="s">
        <v>1</v>
      </c>
      <c r="B12" s="41"/>
      <c r="C12" s="41"/>
      <c r="D12" s="41"/>
      <c r="E12" s="41"/>
      <c r="F12" s="41"/>
      <c r="G12" s="42"/>
      <c r="H12" s="38">
        <v>732.54</v>
      </c>
      <c r="I12" s="39"/>
    </row>
    <row r="13" spans="1:9" ht="15.75" thickBot="1" x14ac:dyDescent="0.3">
      <c r="A13" s="78"/>
      <c r="B13" s="79"/>
      <c r="C13" s="79"/>
      <c r="D13" s="79"/>
      <c r="E13" s="79"/>
      <c r="F13" s="79"/>
      <c r="G13" s="166"/>
      <c r="H13" s="266"/>
      <c r="I13" s="267"/>
    </row>
    <row r="14" spans="1:9" ht="15.75" thickBot="1" x14ac:dyDescent="0.3">
      <c r="A14" s="63" t="s">
        <v>68</v>
      </c>
      <c r="B14" s="64"/>
      <c r="C14" s="64"/>
      <c r="D14" s="64"/>
      <c r="E14" s="64"/>
      <c r="F14" s="64"/>
      <c r="G14" s="171"/>
      <c r="H14" s="55">
        <f>H15+H16+H17+H18+H19+H21+H22+H24+H25+H26+H27+H28+H29</f>
        <v>79825.78</v>
      </c>
      <c r="I14" s="56"/>
    </row>
    <row r="15" spans="1:9" x14ac:dyDescent="0.25">
      <c r="A15" s="94" t="s">
        <v>60</v>
      </c>
      <c r="B15" s="95"/>
      <c r="C15" s="95"/>
      <c r="D15" s="95"/>
      <c r="E15" s="95"/>
      <c r="F15" s="95"/>
      <c r="G15" s="95"/>
      <c r="H15" s="97">
        <v>948</v>
      </c>
      <c r="I15" s="98"/>
    </row>
    <row r="16" spans="1:9" x14ac:dyDescent="0.25">
      <c r="A16" s="78" t="s">
        <v>4</v>
      </c>
      <c r="B16" s="79"/>
      <c r="C16" s="79"/>
      <c r="D16" s="79"/>
      <c r="E16" s="79"/>
      <c r="F16" s="79"/>
      <c r="G16" s="166"/>
      <c r="H16" s="76"/>
      <c r="I16" s="77"/>
    </row>
    <row r="17" spans="1:9" x14ac:dyDescent="0.25">
      <c r="A17" s="78" t="s">
        <v>5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78" t="s">
        <v>6</v>
      </c>
      <c r="B18" s="79"/>
      <c r="C18" s="79"/>
      <c r="D18" s="79"/>
      <c r="E18" s="79"/>
      <c r="F18" s="79"/>
      <c r="G18" s="166"/>
      <c r="H18" s="76">
        <v>2083.0500000000002</v>
      </c>
      <c r="I18" s="77"/>
    </row>
    <row r="19" spans="1:9" x14ac:dyDescent="0.25">
      <c r="A19" s="73" t="s">
        <v>7</v>
      </c>
      <c r="B19" s="74"/>
      <c r="C19" s="74"/>
      <c r="D19" s="74"/>
      <c r="E19" s="74"/>
      <c r="F19" s="74"/>
      <c r="G19" s="170"/>
      <c r="H19" s="76"/>
      <c r="I19" s="77"/>
    </row>
    <row r="20" spans="1:9" x14ac:dyDescent="0.25">
      <c r="A20" s="73"/>
      <c r="B20" s="74"/>
      <c r="C20" s="74"/>
      <c r="D20" s="74"/>
      <c r="E20" s="74"/>
      <c r="F20" s="74"/>
      <c r="G20" s="170"/>
      <c r="H20" s="76"/>
      <c r="I20" s="77"/>
    </row>
    <row r="21" spans="1:9" x14ac:dyDescent="0.25">
      <c r="A21" s="78" t="s">
        <v>9</v>
      </c>
      <c r="B21" s="79"/>
      <c r="C21" s="79"/>
      <c r="D21" s="79"/>
      <c r="E21" s="79"/>
      <c r="F21" s="79"/>
      <c r="G21" s="166"/>
      <c r="H21" s="76"/>
      <c r="I21" s="77"/>
    </row>
    <row r="22" spans="1:9" x14ac:dyDescent="0.25">
      <c r="A22" s="81" t="s">
        <v>0</v>
      </c>
      <c r="B22" s="82"/>
      <c r="C22" s="82"/>
      <c r="D22" s="82"/>
      <c r="E22" s="82"/>
      <c r="F22" s="82"/>
      <c r="G22" s="167"/>
      <c r="H22" s="76">
        <v>0</v>
      </c>
      <c r="I22" s="77"/>
    </row>
    <row r="23" spans="1:9" x14ac:dyDescent="0.25">
      <c r="A23" s="40" t="s">
        <v>53</v>
      </c>
      <c r="B23" s="41"/>
      <c r="C23" s="41"/>
      <c r="D23" s="41"/>
      <c r="E23" s="41"/>
      <c r="F23" s="41"/>
      <c r="G23" s="41"/>
      <c r="H23" s="38" t="s">
        <v>32</v>
      </c>
      <c r="I23" s="39"/>
    </row>
    <row r="24" spans="1:9" x14ac:dyDescent="0.25">
      <c r="A24" s="40" t="s">
        <v>11</v>
      </c>
      <c r="B24" s="41"/>
      <c r="C24" s="41"/>
      <c r="D24" s="41"/>
      <c r="E24" s="41"/>
      <c r="F24" s="41"/>
      <c r="G24" s="41"/>
      <c r="H24" s="84">
        <v>2227.1999999999998</v>
      </c>
      <c r="I24" s="85"/>
    </row>
    <row r="25" spans="1:9" x14ac:dyDescent="0.25">
      <c r="A25" s="40" t="s">
        <v>17</v>
      </c>
      <c r="B25" s="41"/>
      <c r="C25" s="41"/>
      <c r="D25" s="41"/>
      <c r="E25" s="41"/>
      <c r="F25" s="41"/>
      <c r="G25" s="41"/>
      <c r="H25" s="38"/>
      <c r="I25" s="39"/>
    </row>
    <row r="26" spans="1:9" x14ac:dyDescent="0.25">
      <c r="A26" s="40" t="s">
        <v>12</v>
      </c>
      <c r="B26" s="41"/>
      <c r="C26" s="41"/>
      <c r="D26" s="41"/>
      <c r="E26" s="41"/>
      <c r="F26" s="41"/>
      <c r="G26" s="41"/>
      <c r="H26" s="38">
        <v>12617.55</v>
      </c>
      <c r="I26" s="39"/>
    </row>
    <row r="27" spans="1:9" x14ac:dyDescent="0.25">
      <c r="A27" s="40" t="s">
        <v>51</v>
      </c>
      <c r="B27" s="41"/>
      <c r="C27" s="41"/>
      <c r="D27" s="41"/>
      <c r="E27" s="41"/>
      <c r="F27" s="41"/>
      <c r="G27" s="41"/>
      <c r="H27" s="38">
        <v>46544.74</v>
      </c>
      <c r="I27" s="39"/>
    </row>
    <row r="28" spans="1:9" x14ac:dyDescent="0.25">
      <c r="A28" s="40" t="s">
        <v>13</v>
      </c>
      <c r="B28" s="41"/>
      <c r="C28" s="41"/>
      <c r="D28" s="41"/>
      <c r="E28" s="41"/>
      <c r="F28" s="41"/>
      <c r="G28" s="41"/>
      <c r="H28" s="50">
        <v>14289.24</v>
      </c>
      <c r="I28" s="51"/>
    </row>
    <row r="29" spans="1:9" ht="15.75" thickBot="1" x14ac:dyDescent="0.3">
      <c r="A29" s="35" t="s">
        <v>50</v>
      </c>
      <c r="B29" s="36"/>
      <c r="C29" s="36"/>
      <c r="D29" s="36"/>
      <c r="E29" s="36"/>
      <c r="F29" s="36"/>
      <c r="G29" s="36"/>
      <c r="H29" s="71">
        <v>1116</v>
      </c>
      <c r="I29" s="72"/>
    </row>
    <row r="30" spans="1:9" s="3" customFormat="1" ht="15.75" thickBot="1" x14ac:dyDescent="0.3">
      <c r="A30" s="63" t="s">
        <v>67</v>
      </c>
      <c r="B30" s="64"/>
      <c r="C30" s="64"/>
      <c r="D30" s="64"/>
      <c r="E30" s="64"/>
      <c r="F30" s="64"/>
      <c r="G30" s="65"/>
      <c r="H30" s="92">
        <v>61131.58</v>
      </c>
      <c r="I30" s="165"/>
    </row>
    <row r="31" spans="1:9" ht="15.75" thickBot="1" x14ac:dyDescent="0.3">
      <c r="A31" s="60"/>
      <c r="B31" s="61"/>
      <c r="C31" s="61"/>
      <c r="D31" s="61"/>
      <c r="E31" s="61"/>
      <c r="F31" s="61"/>
      <c r="G31" s="62"/>
      <c r="H31" s="60"/>
      <c r="I31" s="62"/>
    </row>
    <row r="32" spans="1:9" ht="15.75" thickBot="1" x14ac:dyDescent="0.3">
      <c r="A32" s="52" t="s">
        <v>84</v>
      </c>
      <c r="B32" s="53"/>
      <c r="C32" s="53"/>
      <c r="D32" s="53"/>
      <c r="E32" s="53"/>
      <c r="F32" s="53"/>
      <c r="G32" s="53"/>
      <c r="H32" s="219">
        <f>H34</f>
        <v>633.6</v>
      </c>
      <c r="I32" s="220"/>
    </row>
    <row r="33" spans="1:9" x14ac:dyDescent="0.25">
      <c r="A33" s="94" t="s">
        <v>133</v>
      </c>
      <c r="B33" s="95"/>
      <c r="C33" s="95"/>
      <c r="D33" s="95"/>
      <c r="E33" s="95"/>
      <c r="F33" s="95"/>
      <c r="G33" s="96"/>
      <c r="H33" s="262"/>
      <c r="I33" s="263"/>
    </row>
    <row r="34" spans="1:9" ht="15.75" thickBot="1" x14ac:dyDescent="0.3">
      <c r="A34" s="40" t="s">
        <v>150</v>
      </c>
      <c r="B34" s="41"/>
      <c r="C34" s="41"/>
      <c r="D34" s="41"/>
      <c r="E34" s="41"/>
      <c r="F34" s="41"/>
      <c r="G34" s="42"/>
      <c r="H34" s="264">
        <v>633.6</v>
      </c>
      <c r="I34" s="265"/>
    </row>
    <row r="35" spans="1:9" ht="15.75" thickBot="1" x14ac:dyDescent="0.3">
      <c r="A35" s="52" t="s">
        <v>14</v>
      </c>
      <c r="B35" s="53"/>
      <c r="C35" s="53"/>
      <c r="D35" s="53"/>
      <c r="E35" s="53"/>
      <c r="F35" s="53"/>
      <c r="G35" s="53"/>
      <c r="H35" s="219">
        <f>H14+H32</f>
        <v>80459.38</v>
      </c>
      <c r="I35" s="220"/>
    </row>
    <row r="36" spans="1:9" x14ac:dyDescent="0.25">
      <c r="A36" s="57"/>
      <c r="B36" s="58"/>
      <c r="C36" s="58"/>
      <c r="D36" s="58"/>
      <c r="E36" s="58"/>
      <c r="F36" s="58"/>
      <c r="G36" s="58"/>
      <c r="H36" s="57"/>
      <c r="I36" s="59"/>
    </row>
    <row r="37" spans="1:9" x14ac:dyDescent="0.25">
      <c r="A37" s="24" t="s">
        <v>83</v>
      </c>
      <c r="B37" s="25"/>
      <c r="C37" s="25"/>
      <c r="D37" s="25"/>
      <c r="E37" s="25"/>
      <c r="F37" s="25"/>
      <c r="G37" s="25"/>
      <c r="H37" s="27">
        <f>H4+H14-H30</f>
        <v>174423.99</v>
      </c>
      <c r="I37" s="28"/>
    </row>
    <row r="38" spans="1:9" x14ac:dyDescent="0.25">
      <c r="A38" s="24" t="s">
        <v>85</v>
      </c>
      <c r="B38" s="25"/>
      <c r="C38" s="25"/>
      <c r="D38" s="25"/>
      <c r="E38" s="25"/>
      <c r="F38" s="25"/>
      <c r="G38" s="26"/>
      <c r="H38" s="27">
        <f>H7-H8-H9+H32</f>
        <v>120816.25</v>
      </c>
      <c r="I38" s="28"/>
    </row>
    <row r="39" spans="1:9" x14ac:dyDescent="0.25">
      <c r="A39" s="24" t="s">
        <v>106</v>
      </c>
      <c r="B39" s="25"/>
      <c r="C39" s="25"/>
      <c r="D39" s="25"/>
      <c r="E39" s="25"/>
      <c r="F39" s="25"/>
      <c r="G39" s="26"/>
      <c r="H39" s="27">
        <f>H5-H11</f>
        <v>3364.4300000000003</v>
      </c>
      <c r="I39" s="28"/>
    </row>
    <row r="40" spans="1:9" x14ac:dyDescent="0.25">
      <c r="A40" s="32"/>
      <c r="B40" s="110"/>
      <c r="C40" s="110"/>
      <c r="D40" s="110"/>
      <c r="E40" s="110"/>
      <c r="F40" s="110"/>
      <c r="G40" s="110"/>
      <c r="H40" s="32"/>
      <c r="I40" s="33"/>
    </row>
    <row r="41" spans="1:9" x14ac:dyDescent="0.25">
      <c r="A41" s="40" t="s">
        <v>15</v>
      </c>
      <c r="B41" s="41"/>
      <c r="C41" s="41"/>
      <c r="D41" s="41"/>
      <c r="E41" s="41"/>
      <c r="F41" s="41"/>
      <c r="G41" s="41"/>
      <c r="H41" s="38"/>
      <c r="I41" s="39"/>
    </row>
    <row r="42" spans="1:9" x14ac:dyDescent="0.25">
      <c r="A42" s="40" t="s">
        <v>16</v>
      </c>
      <c r="B42" s="41"/>
      <c r="C42" s="41"/>
      <c r="D42" s="41"/>
      <c r="E42" s="41"/>
      <c r="F42" s="41"/>
      <c r="G42" s="41"/>
      <c r="H42" s="32">
        <v>9.5</v>
      </c>
      <c r="I42" s="33"/>
    </row>
    <row r="43" spans="1:9" ht="15.75" thickBot="1" x14ac:dyDescent="0.3">
      <c r="A43" s="45" t="s">
        <v>55</v>
      </c>
      <c r="B43" s="46"/>
      <c r="C43" s="46"/>
      <c r="D43" s="46"/>
      <c r="E43" s="46"/>
      <c r="F43" s="46"/>
      <c r="G43" s="46"/>
      <c r="H43" s="260">
        <f>(H14/H30+H32/H8)*H42</f>
        <v>12.799645077317345</v>
      </c>
      <c r="I43" s="261"/>
    </row>
    <row r="45" spans="1:9" x14ac:dyDescent="0.25">
      <c r="A45" s="34" t="s">
        <v>19</v>
      </c>
      <c r="B45" s="34"/>
      <c r="C45" s="34"/>
      <c r="G45" s="34" t="s">
        <v>20</v>
      </c>
      <c r="H45" s="34"/>
      <c r="I45" s="34"/>
    </row>
  </sheetData>
  <mergeCells count="84">
    <mergeCell ref="A33:G33"/>
    <mergeCell ref="H33:I33"/>
    <mergeCell ref="A34:G34"/>
    <mergeCell ref="H34:I34"/>
    <mergeCell ref="A8:G8"/>
    <mergeCell ref="H8:I8"/>
    <mergeCell ref="A9:G9"/>
    <mergeCell ref="H9:I9"/>
    <mergeCell ref="H15:I15"/>
    <mergeCell ref="A16:G16"/>
    <mergeCell ref="H16:I16"/>
    <mergeCell ref="A12:G12"/>
    <mergeCell ref="H12:I12"/>
    <mergeCell ref="A13:G13"/>
    <mergeCell ref="H13:I13"/>
    <mergeCell ref="A11:G11"/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11:I11"/>
    <mergeCell ref="A14:G14"/>
    <mergeCell ref="H14:I14"/>
    <mergeCell ref="A30:G30"/>
    <mergeCell ref="H30:I30"/>
    <mergeCell ref="A15:G15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H19:I20"/>
    <mergeCell ref="A32:G32"/>
    <mergeCell ref="H32:I32"/>
    <mergeCell ref="A31:G31"/>
    <mergeCell ref="H31:I31"/>
    <mergeCell ref="A23:G23"/>
    <mergeCell ref="A27:G27"/>
    <mergeCell ref="H27:I27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45:C45"/>
    <mergeCell ref="G45:I45"/>
    <mergeCell ref="A10:G10"/>
    <mergeCell ref="H10:I10"/>
    <mergeCell ref="H23:I23"/>
    <mergeCell ref="A41:G41"/>
    <mergeCell ref="H41:I41"/>
    <mergeCell ref="A42:G42"/>
    <mergeCell ref="H42:I42"/>
    <mergeCell ref="A43:G43"/>
    <mergeCell ref="H43:I43"/>
    <mergeCell ref="A39:G39"/>
    <mergeCell ref="A40:G40"/>
    <mergeCell ref="H40:I40"/>
    <mergeCell ref="A37:G37"/>
    <mergeCell ref="H37:I37"/>
    <mergeCell ref="A38:G38"/>
    <mergeCell ref="H38:I38"/>
    <mergeCell ref="H39:I39"/>
    <mergeCell ref="A35:G35"/>
    <mergeCell ref="H35:I35"/>
    <mergeCell ref="A36:G36"/>
    <mergeCell ref="H36:I3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8" sqref="H38"/>
    </sheetView>
  </sheetViews>
  <sheetFormatPr defaultRowHeight="15" x14ac:dyDescent="0.25"/>
  <sheetData>
    <row r="1" spans="1:9" ht="18.75" x14ac:dyDescent="0.3">
      <c r="A1" s="104" t="s">
        <v>40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185" t="s">
        <v>107</v>
      </c>
      <c r="B4" s="186"/>
      <c r="C4" s="186"/>
      <c r="D4" s="186"/>
      <c r="E4" s="186"/>
      <c r="F4" s="186"/>
      <c r="G4" s="187"/>
      <c r="H4" s="108">
        <v>89976.22</v>
      </c>
      <c r="I4" s="109"/>
    </row>
    <row r="5" spans="1:9" x14ac:dyDescent="0.25">
      <c r="A5" s="24"/>
      <c r="B5" s="25"/>
      <c r="C5" s="25"/>
      <c r="D5" s="25"/>
      <c r="E5" s="25"/>
      <c r="F5" s="25"/>
      <c r="G5" s="26"/>
      <c r="H5" s="32"/>
      <c r="I5" s="33"/>
    </row>
    <row r="6" spans="1:9" x14ac:dyDescent="0.25">
      <c r="A6" s="24" t="s">
        <v>94</v>
      </c>
      <c r="B6" s="25"/>
      <c r="C6" s="25"/>
      <c r="D6" s="25"/>
      <c r="E6" s="25"/>
      <c r="F6" s="25"/>
      <c r="G6" s="26"/>
      <c r="H6" s="27">
        <v>2040</v>
      </c>
      <c r="I6" s="28"/>
    </row>
    <row r="7" spans="1:9" x14ac:dyDescent="0.25">
      <c r="A7" s="78" t="s">
        <v>54</v>
      </c>
      <c r="B7" s="79"/>
      <c r="C7" s="79"/>
      <c r="D7" s="79"/>
      <c r="E7" s="79"/>
      <c r="F7" s="79"/>
      <c r="G7" s="80"/>
      <c r="H7" s="9">
        <v>720</v>
      </c>
      <c r="I7" s="10"/>
    </row>
    <row r="8" spans="1:9" ht="15.75" thickBot="1" x14ac:dyDescent="0.3">
      <c r="A8" s="32"/>
      <c r="B8" s="110"/>
      <c r="C8" s="110"/>
      <c r="D8" s="110"/>
      <c r="E8" s="110"/>
      <c r="F8" s="110"/>
      <c r="G8" s="33"/>
      <c r="H8" s="32"/>
      <c r="I8" s="33"/>
    </row>
    <row r="9" spans="1:9" ht="15.75" thickBot="1" x14ac:dyDescent="0.3">
      <c r="A9" s="63" t="s">
        <v>68</v>
      </c>
      <c r="B9" s="64"/>
      <c r="C9" s="64"/>
      <c r="D9" s="64"/>
      <c r="E9" s="64"/>
      <c r="F9" s="64"/>
      <c r="G9" s="65"/>
      <c r="H9" s="92">
        <f>H10+H11+H12+H13+H14+H16+H17+H19+H20+H21+H22+H23+H24+H25+H18</f>
        <v>51766.63</v>
      </c>
      <c r="I9" s="141"/>
    </row>
    <row r="10" spans="1:9" x14ac:dyDescent="0.25">
      <c r="A10" s="94" t="s">
        <v>60</v>
      </c>
      <c r="B10" s="95"/>
      <c r="C10" s="95"/>
      <c r="D10" s="95"/>
      <c r="E10" s="95"/>
      <c r="F10" s="95"/>
      <c r="G10" s="96"/>
      <c r="H10" s="122">
        <v>100</v>
      </c>
      <c r="I10" s="123"/>
    </row>
    <row r="11" spans="1:9" x14ac:dyDescent="0.25">
      <c r="A11" s="78" t="s">
        <v>4</v>
      </c>
      <c r="B11" s="79"/>
      <c r="C11" s="79"/>
      <c r="D11" s="79"/>
      <c r="E11" s="79"/>
      <c r="F11" s="79"/>
      <c r="G11" s="80"/>
      <c r="H11" s="76"/>
      <c r="I11" s="77"/>
    </row>
    <row r="12" spans="1:9" x14ac:dyDescent="0.25">
      <c r="A12" s="78" t="s">
        <v>5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6</v>
      </c>
      <c r="B13" s="79"/>
      <c r="C13" s="79"/>
      <c r="D13" s="79"/>
      <c r="E13" s="79"/>
      <c r="F13" s="79"/>
      <c r="G13" s="80"/>
      <c r="H13" s="76">
        <v>2083.0500000000002</v>
      </c>
      <c r="I13" s="77"/>
    </row>
    <row r="14" spans="1:9" x14ac:dyDescent="0.25">
      <c r="A14" s="73" t="s">
        <v>7</v>
      </c>
      <c r="B14" s="74"/>
      <c r="C14" s="74"/>
      <c r="D14" s="74"/>
      <c r="E14" s="74"/>
      <c r="F14" s="74"/>
      <c r="G14" s="75"/>
      <c r="H14" s="76"/>
      <c r="I14" s="77"/>
    </row>
    <row r="15" spans="1:9" x14ac:dyDescent="0.25">
      <c r="A15" s="73"/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8" t="s">
        <v>9</v>
      </c>
      <c r="B16" s="79"/>
      <c r="C16" s="79"/>
      <c r="D16" s="79"/>
      <c r="E16" s="79"/>
      <c r="F16" s="79"/>
      <c r="G16" s="80"/>
      <c r="H16" s="76"/>
      <c r="I16" s="77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76"/>
      <c r="I17" s="77"/>
    </row>
    <row r="18" spans="1:9" x14ac:dyDescent="0.25">
      <c r="A18" s="40" t="s">
        <v>53</v>
      </c>
      <c r="B18" s="41"/>
      <c r="C18" s="41"/>
      <c r="D18" s="41"/>
      <c r="E18" s="41"/>
      <c r="F18" s="41"/>
      <c r="G18" s="42"/>
      <c r="H18" s="38"/>
      <c r="I18" s="39"/>
    </row>
    <row r="19" spans="1:9" x14ac:dyDescent="0.25">
      <c r="A19" s="40" t="s">
        <v>11</v>
      </c>
      <c r="B19" s="41"/>
      <c r="C19" s="41"/>
      <c r="D19" s="41"/>
      <c r="E19" s="41"/>
      <c r="F19" s="41"/>
      <c r="G19" s="42"/>
      <c r="H19" s="84">
        <v>1039.3599999999999</v>
      </c>
      <c r="I19" s="85"/>
    </row>
    <row r="20" spans="1:9" x14ac:dyDescent="0.25">
      <c r="A20" s="40" t="s">
        <v>17</v>
      </c>
      <c r="B20" s="41"/>
      <c r="C20" s="41"/>
      <c r="D20" s="41"/>
      <c r="E20" s="41"/>
      <c r="F20" s="41"/>
      <c r="G20" s="42"/>
      <c r="H20" s="38"/>
      <c r="I20" s="39"/>
    </row>
    <row r="21" spans="1:9" x14ac:dyDescent="0.25">
      <c r="A21" s="40" t="s">
        <v>18</v>
      </c>
      <c r="B21" s="41"/>
      <c r="C21" s="41"/>
      <c r="D21" s="41"/>
      <c r="E21" s="41"/>
      <c r="F21" s="41"/>
      <c r="G21" s="42"/>
      <c r="H21" s="50"/>
      <c r="I21" s="51"/>
    </row>
    <row r="22" spans="1:9" x14ac:dyDescent="0.25">
      <c r="A22" s="40" t="s">
        <v>12</v>
      </c>
      <c r="B22" s="41"/>
      <c r="C22" s="41"/>
      <c r="D22" s="41"/>
      <c r="E22" s="41"/>
      <c r="F22" s="41"/>
      <c r="G22" s="42"/>
      <c r="H22" s="84">
        <v>8147.25</v>
      </c>
      <c r="I22" s="85"/>
    </row>
    <row r="23" spans="1:9" x14ac:dyDescent="0.25">
      <c r="A23" s="40" t="s">
        <v>51</v>
      </c>
      <c r="B23" s="41"/>
      <c r="C23" s="41"/>
      <c r="D23" s="41"/>
      <c r="E23" s="41"/>
      <c r="F23" s="41"/>
      <c r="G23" s="42"/>
      <c r="H23" s="38">
        <v>30054.3</v>
      </c>
      <c r="I23" s="39"/>
    </row>
    <row r="24" spans="1:9" x14ac:dyDescent="0.25">
      <c r="A24" s="40" t="s">
        <v>13</v>
      </c>
      <c r="B24" s="41"/>
      <c r="C24" s="41"/>
      <c r="D24" s="41"/>
      <c r="E24" s="41"/>
      <c r="F24" s="41"/>
      <c r="G24" s="42"/>
      <c r="H24" s="50">
        <v>9226.67</v>
      </c>
      <c r="I24" s="51"/>
    </row>
    <row r="25" spans="1:9" ht="15.75" thickBot="1" x14ac:dyDescent="0.3">
      <c r="A25" s="68" t="s">
        <v>50</v>
      </c>
      <c r="B25" s="69"/>
      <c r="C25" s="69"/>
      <c r="D25" s="69"/>
      <c r="E25" s="69"/>
      <c r="F25" s="69"/>
      <c r="G25" s="70"/>
      <c r="H25" s="71">
        <v>1116</v>
      </c>
      <c r="I25" s="72"/>
    </row>
    <row r="26" spans="1:9" s="3" customFormat="1" ht="15.75" thickBot="1" x14ac:dyDescent="0.3">
      <c r="A26" s="63" t="s">
        <v>67</v>
      </c>
      <c r="B26" s="64"/>
      <c r="C26" s="64"/>
      <c r="D26" s="64"/>
      <c r="E26" s="64"/>
      <c r="F26" s="64"/>
      <c r="G26" s="65"/>
      <c r="H26" s="92">
        <v>54301.25</v>
      </c>
      <c r="I26" s="165"/>
    </row>
    <row r="27" spans="1:9" ht="15.75" thickBot="1" x14ac:dyDescent="0.3">
      <c r="A27" s="156"/>
      <c r="B27" s="157"/>
      <c r="C27" s="157"/>
      <c r="D27" s="157"/>
      <c r="E27" s="157"/>
      <c r="F27" s="157"/>
      <c r="G27" s="158"/>
      <c r="H27" s="156"/>
      <c r="I27" s="158"/>
    </row>
    <row r="28" spans="1:9" ht="15.75" thickBot="1" x14ac:dyDescent="0.3">
      <c r="A28" s="52" t="s">
        <v>84</v>
      </c>
      <c r="B28" s="53"/>
      <c r="C28" s="53"/>
      <c r="D28" s="53"/>
      <c r="E28" s="53"/>
      <c r="F28" s="53"/>
      <c r="G28" s="54"/>
      <c r="H28" s="60"/>
      <c r="I28" s="62"/>
    </row>
    <row r="29" spans="1:9" ht="15.75" thickBot="1" x14ac:dyDescent="0.3">
      <c r="A29" s="168" t="s">
        <v>133</v>
      </c>
      <c r="B29" s="169"/>
      <c r="C29" s="169"/>
      <c r="D29" s="169"/>
      <c r="E29" s="169"/>
      <c r="F29" s="169"/>
      <c r="G29" s="182"/>
      <c r="H29" s="60"/>
      <c r="I29" s="62"/>
    </row>
    <row r="30" spans="1:9" ht="15.75" thickBot="1" x14ac:dyDescent="0.3">
      <c r="A30" s="52" t="s">
        <v>14</v>
      </c>
      <c r="B30" s="53"/>
      <c r="C30" s="53"/>
      <c r="D30" s="53"/>
      <c r="E30" s="53"/>
      <c r="F30" s="53"/>
      <c r="G30" s="54"/>
      <c r="H30" s="55">
        <f>H9+H28</f>
        <v>51766.63</v>
      </c>
      <c r="I30" s="56"/>
    </row>
    <row r="31" spans="1:9" x14ac:dyDescent="0.25">
      <c r="A31" s="57"/>
      <c r="B31" s="58"/>
      <c r="C31" s="58"/>
      <c r="D31" s="58"/>
      <c r="E31" s="58"/>
      <c r="F31" s="58"/>
      <c r="G31" s="59"/>
      <c r="H31" s="120"/>
      <c r="I31" s="121"/>
    </row>
    <row r="32" spans="1:9" x14ac:dyDescent="0.25">
      <c r="A32" s="24" t="s">
        <v>108</v>
      </c>
      <c r="B32" s="25"/>
      <c r="C32" s="25"/>
      <c r="D32" s="25"/>
      <c r="E32" s="25"/>
      <c r="F32" s="25"/>
      <c r="G32" s="26"/>
      <c r="H32" s="27">
        <f>H4+H9-H26</f>
        <v>87441.600000000006</v>
      </c>
      <c r="I32" s="33"/>
    </row>
    <row r="33" spans="1:9" x14ac:dyDescent="0.25">
      <c r="A33" s="24" t="s">
        <v>90</v>
      </c>
      <c r="B33" s="25"/>
      <c r="C33" s="25"/>
      <c r="D33" s="25"/>
      <c r="E33" s="25"/>
      <c r="F33" s="25"/>
      <c r="G33" s="26"/>
      <c r="H33" s="27">
        <f>H6-H7+H28</f>
        <v>1320</v>
      </c>
      <c r="I33" s="28"/>
    </row>
    <row r="34" spans="1:9" x14ac:dyDescent="0.25">
      <c r="A34" s="32"/>
      <c r="B34" s="110"/>
      <c r="C34" s="110"/>
      <c r="D34" s="110"/>
      <c r="E34" s="110"/>
      <c r="F34" s="110"/>
      <c r="G34" s="33"/>
      <c r="H34" s="32"/>
      <c r="I34" s="33"/>
    </row>
    <row r="35" spans="1:9" x14ac:dyDescent="0.25">
      <c r="A35" s="35" t="s">
        <v>15</v>
      </c>
      <c r="B35" s="36"/>
      <c r="C35" s="36"/>
      <c r="D35" s="36"/>
      <c r="E35" s="36"/>
      <c r="F35" s="36"/>
      <c r="G35" s="37"/>
      <c r="H35" s="111"/>
      <c r="I35" s="112"/>
    </row>
    <row r="36" spans="1:9" x14ac:dyDescent="0.25">
      <c r="A36" s="40" t="s">
        <v>16</v>
      </c>
      <c r="B36" s="41"/>
      <c r="C36" s="41"/>
      <c r="D36" s="41"/>
      <c r="E36" s="41"/>
      <c r="F36" s="41"/>
      <c r="G36" s="42"/>
      <c r="H36" s="198">
        <v>10</v>
      </c>
      <c r="I36" s="199"/>
    </row>
    <row r="37" spans="1:9" ht="15.75" thickBot="1" x14ac:dyDescent="0.3">
      <c r="A37" s="45" t="s">
        <v>55</v>
      </c>
      <c r="B37" s="46"/>
      <c r="C37" s="46"/>
      <c r="D37" s="46"/>
      <c r="E37" s="46"/>
      <c r="F37" s="46"/>
      <c r="G37" s="47"/>
      <c r="H37" s="260">
        <f>H9/H26*H36</f>
        <v>9.5332298980226042</v>
      </c>
      <c r="I37" s="261"/>
    </row>
    <row r="41" spans="1:9" x14ac:dyDescent="0.25">
      <c r="A41" s="34" t="s">
        <v>19</v>
      </c>
      <c r="B41" s="34"/>
      <c r="C41" s="34"/>
      <c r="G41" s="34" t="s">
        <v>20</v>
      </c>
      <c r="H41" s="34"/>
      <c r="I41" s="34"/>
    </row>
  </sheetData>
  <mergeCells count="72">
    <mergeCell ref="A33:G33"/>
    <mergeCell ref="H33:I33"/>
    <mergeCell ref="A31:G31"/>
    <mergeCell ref="H31:I31"/>
    <mergeCell ref="A27:G27"/>
    <mergeCell ref="H27:I27"/>
    <mergeCell ref="A32:G32"/>
    <mergeCell ref="H32:I32"/>
    <mergeCell ref="A28:G28"/>
    <mergeCell ref="H28:I28"/>
    <mergeCell ref="A30:G30"/>
    <mergeCell ref="H30:I30"/>
    <mergeCell ref="A29:G29"/>
    <mergeCell ref="A41:C41"/>
    <mergeCell ref="G41:I41"/>
    <mergeCell ref="A34:G34"/>
    <mergeCell ref="H34:I34"/>
    <mergeCell ref="A35:G35"/>
    <mergeCell ref="H35:I35"/>
    <mergeCell ref="A36:G36"/>
    <mergeCell ref="H36:I36"/>
    <mergeCell ref="A37:G37"/>
    <mergeCell ref="H37:I37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5" workbookViewId="0">
      <selection activeCell="K36" sqref="K36"/>
    </sheetView>
  </sheetViews>
  <sheetFormatPr defaultRowHeight="15" x14ac:dyDescent="0.25"/>
  <sheetData>
    <row r="1" spans="1:9" ht="18.75" x14ac:dyDescent="0.3">
      <c r="A1" s="104" t="s">
        <v>41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86" t="s">
        <v>63</v>
      </c>
      <c r="B4" s="87"/>
      <c r="C4" s="87"/>
      <c r="D4" s="87"/>
      <c r="E4" s="87"/>
      <c r="F4" s="87"/>
      <c r="G4" s="88"/>
      <c r="H4" s="268">
        <v>177118.63</v>
      </c>
      <c r="I4" s="269"/>
    </row>
    <row r="5" spans="1:9" x14ac:dyDescent="0.25">
      <c r="A5" s="32"/>
      <c r="B5" s="110"/>
      <c r="C5" s="110"/>
      <c r="D5" s="110"/>
      <c r="E5" s="110"/>
      <c r="F5" s="110"/>
      <c r="G5" s="33"/>
      <c r="H5" s="198"/>
      <c r="I5" s="199"/>
    </row>
    <row r="6" spans="1:9" x14ac:dyDescent="0.25">
      <c r="A6" s="29" t="s">
        <v>109</v>
      </c>
      <c r="B6" s="30"/>
      <c r="C6" s="30"/>
      <c r="D6" s="30"/>
      <c r="E6" s="30"/>
      <c r="F6" s="30"/>
      <c r="G6" s="31"/>
      <c r="H6" s="32">
        <v>40838.36</v>
      </c>
      <c r="I6" s="33"/>
    </row>
    <row r="7" spans="1:9" x14ac:dyDescent="0.25">
      <c r="A7" s="86" t="s">
        <v>95</v>
      </c>
      <c r="B7" s="87"/>
      <c r="C7" s="87"/>
      <c r="D7" s="87"/>
      <c r="E7" s="87"/>
      <c r="F7" s="87"/>
      <c r="G7" s="88"/>
      <c r="H7" s="132">
        <v>6062.86</v>
      </c>
      <c r="I7" s="1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4020</v>
      </c>
      <c r="I8" s="85"/>
    </row>
    <row r="9" spans="1:9" ht="15.75" thickBot="1" x14ac:dyDescent="0.3">
      <c r="A9" s="32"/>
      <c r="B9" s="110"/>
      <c r="C9" s="110"/>
      <c r="D9" s="110"/>
      <c r="E9" s="110"/>
      <c r="F9" s="110"/>
      <c r="G9" s="33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H11+H12+H13+H14+H15+H17+H18+H31+H20+H21+H22+H23+H24+H25+H26+H19</f>
        <v>66565.45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122">
        <v>0</v>
      </c>
      <c r="I11" s="123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/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84">
        <v>904.5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2375.6799999999998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38">
        <v>10321.65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38075.42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11689.15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44670.99</v>
      </c>
      <c r="I27" s="67"/>
    </row>
    <row r="28" spans="1:9" ht="15.75" thickBot="1" x14ac:dyDescent="0.3">
      <c r="A28" s="156"/>
      <c r="B28" s="157"/>
      <c r="C28" s="157"/>
      <c r="D28" s="157"/>
      <c r="E28" s="157"/>
      <c r="F28" s="157"/>
      <c r="G28" s="158"/>
      <c r="H28" s="156"/>
      <c r="I28" s="158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H30</f>
        <v>2000</v>
      </c>
      <c r="I29" s="56"/>
    </row>
    <row r="30" spans="1:9" ht="15.75" thickBot="1" x14ac:dyDescent="0.3">
      <c r="A30" s="270" t="s">
        <v>125</v>
      </c>
      <c r="B30" s="271"/>
      <c r="C30" s="271"/>
      <c r="D30" s="271"/>
      <c r="E30" s="271"/>
      <c r="F30" s="271"/>
      <c r="G30" s="272"/>
      <c r="H30" s="273">
        <v>2000</v>
      </c>
      <c r="I30" s="274"/>
    </row>
    <row r="31" spans="1:9" ht="15.75" thickBot="1" x14ac:dyDescent="0.3">
      <c r="A31" s="168" t="s">
        <v>133</v>
      </c>
      <c r="B31" s="169"/>
      <c r="C31" s="169"/>
      <c r="D31" s="169"/>
      <c r="E31" s="169"/>
      <c r="F31" s="169"/>
      <c r="G31" s="169"/>
      <c r="H31" s="148"/>
      <c r="I31" s="149"/>
    </row>
    <row r="32" spans="1:9" ht="15.75" thickBot="1" x14ac:dyDescent="0.3">
      <c r="A32" s="52" t="s">
        <v>14</v>
      </c>
      <c r="B32" s="53"/>
      <c r="C32" s="53"/>
      <c r="D32" s="53"/>
      <c r="E32" s="53"/>
      <c r="F32" s="53"/>
      <c r="G32" s="53"/>
      <c r="H32" s="55">
        <f>H10+H29</f>
        <v>68565.45</v>
      </c>
      <c r="I32" s="56"/>
    </row>
    <row r="33" spans="1:9" x14ac:dyDescent="0.25">
      <c r="A33" s="57"/>
      <c r="B33" s="58"/>
      <c r="C33" s="58"/>
      <c r="D33" s="58"/>
      <c r="E33" s="58"/>
      <c r="F33" s="58"/>
      <c r="G33" s="58"/>
      <c r="H33" s="57"/>
      <c r="I33" s="59"/>
    </row>
    <row r="34" spans="1:9" x14ac:dyDescent="0.25">
      <c r="A34" s="24" t="s">
        <v>83</v>
      </c>
      <c r="B34" s="25"/>
      <c r="C34" s="25"/>
      <c r="D34" s="25"/>
      <c r="E34" s="25"/>
      <c r="F34" s="25"/>
      <c r="G34" s="25"/>
      <c r="H34" s="27">
        <f>H4+H10-H27</f>
        <v>199013.09000000003</v>
      </c>
      <c r="I34" s="28"/>
    </row>
    <row r="35" spans="1:9" x14ac:dyDescent="0.25">
      <c r="A35" s="24" t="s">
        <v>90</v>
      </c>
      <c r="B35" s="25"/>
      <c r="C35" s="25"/>
      <c r="D35" s="25"/>
      <c r="E35" s="25"/>
      <c r="F35" s="25"/>
      <c r="G35" s="25"/>
      <c r="H35" s="27">
        <f>H6-H7-H8+H29</f>
        <v>32755.5</v>
      </c>
      <c r="I35" s="28"/>
    </row>
    <row r="36" spans="1:9" x14ac:dyDescent="0.25">
      <c r="A36" s="86"/>
      <c r="B36" s="87"/>
      <c r="C36" s="87"/>
      <c r="D36" s="87"/>
      <c r="E36" s="87"/>
      <c r="F36" s="87"/>
      <c r="G36" s="172"/>
      <c r="H36" s="32"/>
      <c r="I36" s="33"/>
    </row>
    <row r="37" spans="1:9" x14ac:dyDescent="0.25">
      <c r="A37" s="78" t="s">
        <v>15</v>
      </c>
      <c r="B37" s="79"/>
      <c r="C37" s="79"/>
      <c r="D37" s="79"/>
      <c r="E37" s="79"/>
      <c r="F37" s="79"/>
      <c r="G37" s="166"/>
      <c r="H37" s="76"/>
      <c r="I37" s="77"/>
    </row>
    <row r="38" spans="1:9" x14ac:dyDescent="0.25">
      <c r="A38" s="40" t="s">
        <v>16</v>
      </c>
      <c r="B38" s="41"/>
      <c r="C38" s="41"/>
      <c r="D38" s="41"/>
      <c r="E38" s="41"/>
      <c r="F38" s="41"/>
      <c r="G38" s="41"/>
      <c r="H38" s="27">
        <v>8.5</v>
      </c>
      <c r="I38" s="28"/>
    </row>
    <row r="39" spans="1:9" ht="15.75" thickBot="1" x14ac:dyDescent="0.3">
      <c r="A39" s="45" t="s">
        <v>55</v>
      </c>
      <c r="B39" s="46"/>
      <c r="C39" s="46"/>
      <c r="D39" s="46"/>
      <c r="E39" s="46"/>
      <c r="F39" s="46"/>
      <c r="G39" s="46"/>
      <c r="H39" s="260">
        <f>(H10/H27+H29/H7)*H38</f>
        <v>15.470037028797275</v>
      </c>
      <c r="I39" s="261"/>
    </row>
    <row r="42" spans="1:9" x14ac:dyDescent="0.25">
      <c r="A42" s="34" t="s">
        <v>19</v>
      </c>
      <c r="B42" s="34"/>
      <c r="C42" s="34"/>
      <c r="G42" s="34" t="s">
        <v>20</v>
      </c>
      <c r="H42" s="34"/>
      <c r="I42" s="34"/>
    </row>
  </sheetData>
  <mergeCells count="76">
    <mergeCell ref="A37:G37"/>
    <mergeCell ref="H37:I37"/>
    <mergeCell ref="A36:G36"/>
    <mergeCell ref="A32:G32"/>
    <mergeCell ref="H32:I32"/>
    <mergeCell ref="H33:I33"/>
    <mergeCell ref="A34:G34"/>
    <mergeCell ref="H34:I34"/>
    <mergeCell ref="A42:C42"/>
    <mergeCell ref="G42:I42"/>
    <mergeCell ref="A38:G38"/>
    <mergeCell ref="H38:I38"/>
    <mergeCell ref="A39:G39"/>
    <mergeCell ref="H39:I39"/>
    <mergeCell ref="A21:G21"/>
    <mergeCell ref="H21:I21"/>
    <mergeCell ref="H36:I36"/>
    <mergeCell ref="A33:G33"/>
    <mergeCell ref="A35:G35"/>
    <mergeCell ref="H35:I35"/>
    <mergeCell ref="A31:G31"/>
    <mergeCell ref="H31:I31"/>
    <mergeCell ref="A22:G22"/>
    <mergeCell ref="H22:I22"/>
    <mergeCell ref="A23:G23"/>
    <mergeCell ref="H23:I23"/>
    <mergeCell ref="A24:G24"/>
    <mergeCell ref="H24:I24"/>
    <mergeCell ref="A27:G27"/>
    <mergeCell ref="H27:I27"/>
    <mergeCell ref="A9:G9"/>
    <mergeCell ref="H9:I9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10:G10"/>
    <mergeCell ref="H10:I10"/>
    <mergeCell ref="A11:G11"/>
    <mergeCell ref="H11:I11"/>
    <mergeCell ref="A12:G12"/>
    <mergeCell ref="H12:I12"/>
    <mergeCell ref="A30:G30"/>
    <mergeCell ref="H30:I30"/>
    <mergeCell ref="A29:G29"/>
    <mergeCell ref="H29:I29"/>
    <mergeCell ref="A20:G20"/>
    <mergeCell ref="H20:I20"/>
    <mergeCell ref="A19:G19"/>
    <mergeCell ref="H19:I19"/>
    <mergeCell ref="A28:G28"/>
    <mergeCell ref="H28:I28"/>
    <mergeCell ref="A25:G25"/>
    <mergeCell ref="H25:I25"/>
    <mergeCell ref="A26:G26"/>
    <mergeCell ref="H26:I26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5:G5"/>
    <mergeCell ref="H5:I5"/>
    <mergeCell ref="A6:G6"/>
    <mergeCell ref="H6:I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37" sqref="L37"/>
    </sheetView>
  </sheetViews>
  <sheetFormatPr defaultRowHeight="15" x14ac:dyDescent="0.25"/>
  <sheetData>
    <row r="1" spans="1:9" ht="18.75" x14ac:dyDescent="0.3">
      <c r="A1" s="104" t="s">
        <v>42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275">
        <v>115711.21</v>
      </c>
      <c r="I4" s="276"/>
    </row>
    <row r="5" spans="1:9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9" x14ac:dyDescent="0.25">
      <c r="A6" s="24" t="s">
        <v>94</v>
      </c>
      <c r="B6" s="25"/>
      <c r="C6" s="25"/>
      <c r="D6" s="25"/>
      <c r="E6" s="25"/>
      <c r="F6" s="25"/>
      <c r="G6" s="26"/>
      <c r="H6" s="32">
        <v>55742.25</v>
      </c>
      <c r="I6" s="33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27">
        <v>3049.4</v>
      </c>
      <c r="I7" s="28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9">
        <v>3720</v>
      </c>
      <c r="I8" s="10"/>
    </row>
    <row r="9" spans="1:9" ht="15.75" thickBot="1" x14ac:dyDescent="0.3">
      <c r="A9" s="32"/>
      <c r="B9" s="110"/>
      <c r="C9" s="110"/>
      <c r="D9" s="110"/>
      <c r="E9" s="110"/>
      <c r="F9" s="110"/>
      <c r="G9" s="33"/>
      <c r="H9" s="32"/>
      <c r="I9" s="33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H11+H12+H13+H14+H15+H17+H18+H30+H20+H21+H22+H23+H24+H25+H26+H19</f>
        <v>38371.729999999996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/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84">
        <v>1161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1187.8399999999999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5638.5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20799.8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6385.54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26283.599999999999</v>
      </c>
      <c r="I27" s="165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H31+H32</f>
        <v>350</v>
      </c>
      <c r="I29" s="56"/>
    </row>
    <row r="30" spans="1:9" x14ac:dyDescent="0.25">
      <c r="A30" s="94" t="s">
        <v>133</v>
      </c>
      <c r="B30" s="95"/>
      <c r="C30" s="95"/>
      <c r="D30" s="95"/>
      <c r="E30" s="95"/>
      <c r="F30" s="95"/>
      <c r="G30" s="96"/>
      <c r="H30" s="120"/>
      <c r="I30" s="121"/>
    </row>
    <row r="31" spans="1:9" x14ac:dyDescent="0.25">
      <c r="A31" s="6" t="s">
        <v>148</v>
      </c>
      <c r="B31" s="7"/>
      <c r="C31" s="7"/>
      <c r="D31" s="7"/>
      <c r="E31" s="7"/>
      <c r="F31" s="7"/>
      <c r="G31" s="8"/>
      <c r="H31" s="9">
        <v>30</v>
      </c>
      <c r="I31" s="10"/>
    </row>
    <row r="32" spans="1:9" ht="15.75" thickBot="1" x14ac:dyDescent="0.3">
      <c r="A32" s="126" t="s">
        <v>126</v>
      </c>
      <c r="B32" s="127"/>
      <c r="C32" s="127"/>
      <c r="D32" s="127"/>
      <c r="E32" s="127"/>
      <c r="F32" s="127"/>
      <c r="G32" s="128"/>
      <c r="H32" s="129">
        <v>320</v>
      </c>
      <c r="I32" s="130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3"/>
      <c r="H33" s="219">
        <f>H10+H29</f>
        <v>38721.729999999996</v>
      </c>
      <c r="I33" s="220"/>
    </row>
    <row r="34" spans="1:9" x14ac:dyDescent="0.25">
      <c r="A34" s="57"/>
      <c r="B34" s="58"/>
      <c r="C34" s="58"/>
      <c r="D34" s="58"/>
      <c r="E34" s="58"/>
      <c r="F34" s="58"/>
      <c r="G34" s="58"/>
      <c r="H34" s="57"/>
      <c r="I34" s="59"/>
    </row>
    <row r="35" spans="1:9" x14ac:dyDescent="0.25">
      <c r="A35" s="24" t="s">
        <v>83</v>
      </c>
      <c r="B35" s="25"/>
      <c r="C35" s="25"/>
      <c r="D35" s="25"/>
      <c r="E35" s="25"/>
      <c r="F35" s="25"/>
      <c r="G35" s="25"/>
      <c r="H35" s="27">
        <f>H4+H10-H27</f>
        <v>127799.34</v>
      </c>
      <c r="I35" s="33"/>
    </row>
    <row r="36" spans="1:9" x14ac:dyDescent="0.25">
      <c r="A36" s="29" t="s">
        <v>85</v>
      </c>
      <c r="B36" s="30"/>
      <c r="C36" s="30"/>
      <c r="D36" s="30"/>
      <c r="E36" s="30"/>
      <c r="F36" s="30"/>
      <c r="G36" s="30"/>
      <c r="H36" s="245">
        <f>H6-H7-H8+H29</f>
        <v>49322.85</v>
      </c>
      <c r="I36" s="246"/>
    </row>
    <row r="37" spans="1:9" x14ac:dyDescent="0.25">
      <c r="A37" s="86"/>
      <c r="B37" s="87"/>
      <c r="C37" s="87"/>
      <c r="D37" s="87"/>
      <c r="E37" s="87"/>
      <c r="F37" s="87"/>
      <c r="G37" s="172"/>
      <c r="H37" s="32"/>
      <c r="I37" s="33"/>
    </row>
    <row r="38" spans="1:9" x14ac:dyDescent="0.25">
      <c r="A38" s="78" t="s">
        <v>15</v>
      </c>
      <c r="B38" s="79"/>
      <c r="C38" s="79"/>
      <c r="D38" s="79"/>
      <c r="E38" s="79"/>
      <c r="F38" s="79"/>
      <c r="G38" s="166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7">
        <v>10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6"/>
      <c r="H40" s="260">
        <f>(H10/H27+H29/H7)*H39</f>
        <v>15.746881811305451</v>
      </c>
      <c r="I40" s="261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H34:I34"/>
    <mergeCell ref="A38:G38"/>
    <mergeCell ref="H38:I38"/>
    <mergeCell ref="A37:G37"/>
    <mergeCell ref="A33:G33"/>
    <mergeCell ref="H33:I33"/>
    <mergeCell ref="H37:I37"/>
    <mergeCell ref="A34:G34"/>
    <mergeCell ref="A35:G35"/>
    <mergeCell ref="H35:I35"/>
    <mergeCell ref="A36:G36"/>
    <mergeCell ref="H36:I36"/>
    <mergeCell ref="A43:C43"/>
    <mergeCell ref="G43:I43"/>
    <mergeCell ref="A39:G39"/>
    <mergeCell ref="H39:I39"/>
    <mergeCell ref="A40:G40"/>
    <mergeCell ref="H40:I40"/>
    <mergeCell ref="A31:G31"/>
    <mergeCell ref="H31:I31"/>
    <mergeCell ref="A32:G32"/>
    <mergeCell ref="H32:I32"/>
    <mergeCell ref="A28:G28"/>
    <mergeCell ref="H28:I28"/>
    <mergeCell ref="A29:G29"/>
    <mergeCell ref="H29:I29"/>
    <mergeCell ref="A30:G30"/>
    <mergeCell ref="H30:I30"/>
    <mergeCell ref="A27:G27"/>
    <mergeCell ref="H27:I27"/>
    <mergeCell ref="H21:I21"/>
    <mergeCell ref="A22:G22"/>
    <mergeCell ref="H22:I22"/>
    <mergeCell ref="A26:G26"/>
    <mergeCell ref="H26:I26"/>
    <mergeCell ref="A23:G23"/>
    <mergeCell ref="H23:I23"/>
    <mergeCell ref="A24:G24"/>
    <mergeCell ref="H24:I24"/>
    <mergeCell ref="A25:G25"/>
    <mergeCell ref="H25:I25"/>
    <mergeCell ref="H19:I19"/>
    <mergeCell ref="A20:G20"/>
    <mergeCell ref="H20:I20"/>
    <mergeCell ref="A21:G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15:G16"/>
    <mergeCell ref="H15:I16"/>
    <mergeCell ref="H14:I14"/>
    <mergeCell ref="A1:I1"/>
    <mergeCell ref="C2:F2"/>
    <mergeCell ref="A3:G3"/>
    <mergeCell ref="H3:I3"/>
    <mergeCell ref="A4:G4"/>
    <mergeCell ref="H4:I4"/>
    <mergeCell ref="A5:G5"/>
    <mergeCell ref="H5:I5"/>
    <mergeCell ref="H6:I6"/>
    <mergeCell ref="A7:G7"/>
    <mergeCell ref="H7:I7"/>
    <mergeCell ref="A9:G9"/>
    <mergeCell ref="H9:I9"/>
    <mergeCell ref="A8:G8"/>
    <mergeCell ref="H8:I8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39" sqref="K39"/>
    </sheetView>
  </sheetViews>
  <sheetFormatPr defaultRowHeight="15" x14ac:dyDescent="0.25"/>
  <sheetData>
    <row r="1" spans="1:9" ht="18.75" x14ac:dyDescent="0.3">
      <c r="A1" s="104" t="s">
        <v>43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08">
        <v>317862.46000000002</v>
      </c>
      <c r="I4" s="109"/>
    </row>
    <row r="5" spans="1:9" x14ac:dyDescent="0.25">
      <c r="A5" s="50"/>
      <c r="B5" s="216"/>
      <c r="C5" s="216"/>
      <c r="D5" s="216"/>
      <c r="E5" s="216"/>
      <c r="F5" s="216"/>
      <c r="G5" s="216"/>
      <c r="H5" s="32"/>
      <c r="I5" s="33"/>
    </row>
    <row r="6" spans="1:9" x14ac:dyDescent="0.25">
      <c r="A6" s="172" t="s">
        <v>73</v>
      </c>
      <c r="B6" s="25"/>
      <c r="C6" s="25"/>
      <c r="D6" s="25"/>
      <c r="E6" s="25"/>
      <c r="F6" s="25"/>
      <c r="G6" s="25"/>
      <c r="H6" s="178">
        <v>68057.320000000007</v>
      </c>
      <c r="I6" s="175"/>
    </row>
    <row r="7" spans="1:9" x14ac:dyDescent="0.25">
      <c r="A7" s="86" t="s">
        <v>95</v>
      </c>
      <c r="B7" s="87"/>
      <c r="C7" s="87"/>
      <c r="D7" s="87"/>
      <c r="E7" s="87"/>
      <c r="F7" s="87"/>
      <c r="G7" s="172"/>
      <c r="H7" s="132">
        <v>23812.89</v>
      </c>
      <c r="I7" s="1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960</v>
      </c>
      <c r="I8" s="85"/>
    </row>
    <row r="9" spans="1:9" ht="15.75" thickBot="1" x14ac:dyDescent="0.3">
      <c r="A9" s="32"/>
      <c r="B9" s="110"/>
      <c r="C9" s="110"/>
      <c r="D9" s="110"/>
      <c r="E9" s="110"/>
      <c r="F9" s="110"/>
      <c r="G9" s="110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217">
        <f>H11+H12+H13+H14+H15+H17+H18+H20+H21+H22+H23+H24+H25+H26+H19</f>
        <v>103714.90000000001</v>
      </c>
      <c r="I10" s="218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122">
        <v>0</v>
      </c>
      <c r="I11" s="123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3752.85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84">
        <v>924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2763.9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15988.5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58979.8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206">
        <v>18106.8</v>
      </c>
      <c r="I25" s="207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118140.36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H30+H32</f>
        <v>8680</v>
      </c>
      <c r="I29" s="56"/>
    </row>
    <row r="30" spans="1:9" ht="15.75" thickBot="1" x14ac:dyDescent="0.3">
      <c r="A30" s="99" t="s">
        <v>160</v>
      </c>
      <c r="B30" s="100"/>
      <c r="C30" s="100"/>
      <c r="D30" s="100"/>
      <c r="E30" s="100"/>
      <c r="F30" s="100"/>
      <c r="G30" s="101"/>
      <c r="H30" s="102">
        <v>1800</v>
      </c>
      <c r="I30" s="103"/>
    </row>
    <row r="31" spans="1:9" x14ac:dyDescent="0.25">
      <c r="A31" s="94" t="s">
        <v>133</v>
      </c>
      <c r="B31" s="95"/>
      <c r="C31" s="95"/>
      <c r="D31" s="95"/>
      <c r="E31" s="95"/>
      <c r="F31" s="95"/>
      <c r="G31" s="96"/>
      <c r="H31" s="134"/>
      <c r="I31" s="277"/>
    </row>
    <row r="32" spans="1:9" ht="15.75" thickBot="1" x14ac:dyDescent="0.3">
      <c r="A32" s="40" t="s">
        <v>147</v>
      </c>
      <c r="B32" s="41"/>
      <c r="C32" s="41"/>
      <c r="D32" s="41"/>
      <c r="E32" s="41"/>
      <c r="F32" s="41"/>
      <c r="G32" s="42"/>
      <c r="H32" s="16">
        <v>6880</v>
      </c>
      <c r="I32" s="17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3"/>
      <c r="H33" s="219">
        <f>H10+H29</f>
        <v>112394.90000000001</v>
      </c>
      <c r="I33" s="220"/>
    </row>
    <row r="34" spans="1:9" x14ac:dyDescent="0.25">
      <c r="A34" s="57"/>
      <c r="B34" s="58"/>
      <c r="C34" s="58"/>
      <c r="D34" s="58"/>
      <c r="E34" s="58"/>
      <c r="F34" s="58"/>
      <c r="G34" s="58"/>
      <c r="H34" s="57"/>
      <c r="I34" s="59"/>
    </row>
    <row r="35" spans="1:9" x14ac:dyDescent="0.25">
      <c r="A35" s="24" t="s">
        <v>83</v>
      </c>
      <c r="B35" s="25"/>
      <c r="C35" s="25"/>
      <c r="D35" s="25"/>
      <c r="E35" s="25"/>
      <c r="F35" s="25"/>
      <c r="G35" s="25"/>
      <c r="H35" s="198">
        <f>H4+H10-H27</f>
        <v>303437.00000000006</v>
      </c>
      <c r="I35" s="199"/>
    </row>
    <row r="36" spans="1:9" x14ac:dyDescent="0.25">
      <c r="A36" s="24" t="s">
        <v>78</v>
      </c>
      <c r="B36" s="25"/>
      <c r="C36" s="25"/>
      <c r="D36" s="25"/>
      <c r="E36" s="25"/>
      <c r="F36" s="25"/>
      <c r="G36" s="25"/>
      <c r="H36" s="27">
        <f>H6+H7+H8-H29</f>
        <v>84150.21</v>
      </c>
      <c r="I36" s="28"/>
    </row>
    <row r="37" spans="1:9" x14ac:dyDescent="0.25">
      <c r="A37" s="86"/>
      <c r="B37" s="87"/>
      <c r="C37" s="87"/>
      <c r="D37" s="87"/>
      <c r="E37" s="87"/>
      <c r="F37" s="87"/>
      <c r="G37" s="172"/>
      <c r="H37" s="32"/>
      <c r="I37" s="33"/>
    </row>
    <row r="38" spans="1:9" x14ac:dyDescent="0.25">
      <c r="A38" s="78" t="s">
        <v>15</v>
      </c>
      <c r="B38" s="79"/>
      <c r="C38" s="79"/>
      <c r="D38" s="79"/>
      <c r="E38" s="79"/>
      <c r="F38" s="79"/>
      <c r="G38" s="166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7">
        <v>12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6"/>
      <c r="H40" s="113">
        <f>(H10/H27+H29/H7)*H39</f>
        <v>14.908848563371087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33:G33"/>
    <mergeCell ref="H33:I33"/>
    <mergeCell ref="A34:G34"/>
    <mergeCell ref="H34:I34"/>
    <mergeCell ref="A35:G35"/>
    <mergeCell ref="H35:I35"/>
    <mergeCell ref="A27:G27"/>
    <mergeCell ref="H27:I27"/>
    <mergeCell ref="A28:G28"/>
    <mergeCell ref="H28:I28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  <mergeCell ref="H36:I36"/>
    <mergeCell ref="A36:G36"/>
    <mergeCell ref="A24:G24"/>
    <mergeCell ref="H24:I24"/>
    <mergeCell ref="A25:G25"/>
    <mergeCell ref="H25:I25"/>
    <mergeCell ref="A26:G26"/>
    <mergeCell ref="H26:I26"/>
    <mergeCell ref="A18:G18"/>
    <mergeCell ref="H18:I18"/>
    <mergeCell ref="A31:G31"/>
    <mergeCell ref="A20:G20"/>
    <mergeCell ref="H20:I20"/>
    <mergeCell ref="H19:I19"/>
    <mergeCell ref="A19:G19"/>
    <mergeCell ref="H31:I31"/>
    <mergeCell ref="A21:G21"/>
    <mergeCell ref="H21:I21"/>
    <mergeCell ref="A22:G22"/>
    <mergeCell ref="H22:I22"/>
    <mergeCell ref="A23:G23"/>
    <mergeCell ref="H23:I23"/>
    <mergeCell ref="A29:G29"/>
    <mergeCell ref="H29:I29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5:G5"/>
    <mergeCell ref="H5:I5"/>
    <mergeCell ref="A4:G4"/>
    <mergeCell ref="H4:I4"/>
    <mergeCell ref="A32:G32"/>
    <mergeCell ref="H32:I32"/>
    <mergeCell ref="A30:G30"/>
    <mergeCell ref="H30:I30"/>
    <mergeCell ref="A6:G6"/>
    <mergeCell ref="H6:I6"/>
    <mergeCell ref="A7:G7"/>
    <mergeCell ref="H7:I7"/>
    <mergeCell ref="A9:G9"/>
    <mergeCell ref="H9:I9"/>
    <mergeCell ref="A8:G8"/>
    <mergeCell ref="H8:I8"/>
    <mergeCell ref="H15:I16"/>
    <mergeCell ref="A17:G17"/>
    <mergeCell ref="H17:I17"/>
    <mergeCell ref="A10:G10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27" workbookViewId="0">
      <selection activeCell="K40" sqref="K40"/>
    </sheetView>
  </sheetViews>
  <sheetFormatPr defaultRowHeight="15" x14ac:dyDescent="0.25"/>
  <sheetData>
    <row r="1" spans="1:9" ht="18.75" x14ac:dyDescent="0.3">
      <c r="A1" s="104" t="s">
        <v>44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110</v>
      </c>
      <c r="B4" s="25"/>
      <c r="C4" s="25"/>
      <c r="D4" s="25"/>
      <c r="E4" s="25"/>
      <c r="F4" s="25"/>
      <c r="G4" s="26"/>
      <c r="H4" s="282">
        <v>187499.53</v>
      </c>
      <c r="I4" s="283"/>
    </row>
    <row r="5" spans="1:9" x14ac:dyDescent="0.25">
      <c r="A5" s="86"/>
      <c r="B5" s="87"/>
      <c r="C5" s="87"/>
      <c r="D5" s="87"/>
      <c r="E5" s="87"/>
      <c r="F5" s="87"/>
      <c r="G5" s="88"/>
      <c r="H5" s="76"/>
      <c r="I5" s="77"/>
    </row>
    <row r="6" spans="1:9" x14ac:dyDescent="0.25">
      <c r="A6" s="24" t="s">
        <v>91</v>
      </c>
      <c r="B6" s="25"/>
      <c r="C6" s="25"/>
      <c r="D6" s="25"/>
      <c r="E6" s="25"/>
      <c r="F6" s="25"/>
      <c r="G6" s="26"/>
      <c r="H6" s="245">
        <v>17520</v>
      </c>
      <c r="I6" s="246"/>
    </row>
    <row r="7" spans="1:9" x14ac:dyDescent="0.25">
      <c r="A7" s="78" t="s">
        <v>54</v>
      </c>
      <c r="B7" s="79"/>
      <c r="C7" s="79"/>
      <c r="D7" s="79"/>
      <c r="E7" s="79"/>
      <c r="F7" s="79"/>
      <c r="G7" s="80"/>
      <c r="H7" s="84">
        <v>5340</v>
      </c>
      <c r="I7" s="85"/>
    </row>
    <row r="8" spans="1:9" ht="15.75" thickBot="1" x14ac:dyDescent="0.3">
      <c r="A8" s="32"/>
      <c r="B8" s="110"/>
      <c r="C8" s="110"/>
      <c r="D8" s="110"/>
      <c r="E8" s="110"/>
      <c r="F8" s="110"/>
      <c r="G8" s="33"/>
      <c r="H8" s="38"/>
      <c r="I8" s="39"/>
    </row>
    <row r="9" spans="1:9" ht="15.75" thickBot="1" x14ac:dyDescent="0.3">
      <c r="A9" s="63" t="s">
        <v>68</v>
      </c>
      <c r="B9" s="64"/>
      <c r="C9" s="64"/>
      <c r="D9" s="64"/>
      <c r="E9" s="64"/>
      <c r="F9" s="64"/>
      <c r="G9" s="65"/>
      <c r="H9" s="92">
        <f>H10+H11+H12+H13+H14+H16+H17+H29+H19+H20+H21+H22+H23+H24+H25+H18</f>
        <v>90320.5</v>
      </c>
      <c r="I9" s="141"/>
    </row>
    <row r="10" spans="1:9" x14ac:dyDescent="0.25">
      <c r="A10" s="94" t="s">
        <v>60</v>
      </c>
      <c r="B10" s="95"/>
      <c r="C10" s="95"/>
      <c r="D10" s="95"/>
      <c r="E10" s="95"/>
      <c r="F10" s="95"/>
      <c r="G10" s="96"/>
      <c r="H10" s="97">
        <v>0</v>
      </c>
      <c r="I10" s="98"/>
    </row>
    <row r="11" spans="1:9" x14ac:dyDescent="0.25">
      <c r="A11" s="78" t="s">
        <v>4</v>
      </c>
      <c r="B11" s="79"/>
      <c r="C11" s="79"/>
      <c r="D11" s="79"/>
      <c r="E11" s="79"/>
      <c r="F11" s="79"/>
      <c r="G11" s="80"/>
      <c r="H11" s="76"/>
      <c r="I11" s="77"/>
    </row>
    <row r="12" spans="1:9" x14ac:dyDescent="0.25">
      <c r="A12" s="78" t="s">
        <v>5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6</v>
      </c>
      <c r="B13" s="79"/>
      <c r="C13" s="79"/>
      <c r="D13" s="79"/>
      <c r="E13" s="79"/>
      <c r="F13" s="79"/>
      <c r="G13" s="80"/>
      <c r="H13" s="76">
        <v>2083.0500000000002</v>
      </c>
      <c r="I13" s="77"/>
    </row>
    <row r="14" spans="1:9" x14ac:dyDescent="0.25">
      <c r="A14" s="73" t="s">
        <v>7</v>
      </c>
      <c r="B14" s="74"/>
      <c r="C14" s="74"/>
      <c r="D14" s="74"/>
      <c r="E14" s="74"/>
      <c r="F14" s="74"/>
      <c r="G14" s="75"/>
      <c r="H14" s="76"/>
      <c r="I14" s="77"/>
    </row>
    <row r="15" spans="1:9" x14ac:dyDescent="0.25">
      <c r="A15" s="73"/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8" t="s">
        <v>9</v>
      </c>
      <c r="B16" s="79"/>
      <c r="C16" s="79"/>
      <c r="D16" s="79"/>
      <c r="E16" s="79"/>
      <c r="F16" s="79"/>
      <c r="G16" s="80"/>
      <c r="H16" s="76"/>
      <c r="I16" s="77"/>
    </row>
    <row r="17" spans="1:12" x14ac:dyDescent="0.25">
      <c r="A17" s="81" t="s">
        <v>0</v>
      </c>
      <c r="B17" s="82"/>
      <c r="C17" s="82"/>
      <c r="D17" s="82"/>
      <c r="E17" s="82"/>
      <c r="F17" s="82"/>
      <c r="G17" s="83"/>
      <c r="H17" s="76">
        <v>5172.8599999999997</v>
      </c>
      <c r="I17" s="77"/>
    </row>
    <row r="18" spans="1:12" x14ac:dyDescent="0.25">
      <c r="A18" s="40" t="s">
        <v>53</v>
      </c>
      <c r="B18" s="41"/>
      <c r="C18" s="41"/>
      <c r="D18" s="41"/>
      <c r="E18" s="41"/>
      <c r="F18" s="41"/>
      <c r="G18" s="42"/>
      <c r="H18" s="38">
        <v>1041.5999999999999</v>
      </c>
      <c r="I18" s="39"/>
    </row>
    <row r="19" spans="1:12" x14ac:dyDescent="0.25">
      <c r="A19" s="40" t="s">
        <v>11</v>
      </c>
      <c r="B19" s="41"/>
      <c r="C19" s="41"/>
      <c r="D19" s="41"/>
      <c r="E19" s="41"/>
      <c r="F19" s="41"/>
      <c r="G19" s="42"/>
      <c r="H19" s="84">
        <v>2152.96</v>
      </c>
      <c r="I19" s="85"/>
    </row>
    <row r="20" spans="1:12" x14ac:dyDescent="0.25">
      <c r="A20" s="40" t="s">
        <v>17</v>
      </c>
      <c r="B20" s="41"/>
      <c r="C20" s="41"/>
      <c r="D20" s="41"/>
      <c r="E20" s="41"/>
      <c r="F20" s="41"/>
      <c r="G20" s="42"/>
      <c r="H20" s="38"/>
      <c r="I20" s="39"/>
    </row>
    <row r="21" spans="1:12" x14ac:dyDescent="0.25">
      <c r="A21" s="40" t="s">
        <v>18</v>
      </c>
      <c r="B21" s="41"/>
      <c r="C21" s="41"/>
      <c r="D21" s="41"/>
      <c r="E21" s="41"/>
      <c r="F21" s="41"/>
      <c r="G21" s="42"/>
      <c r="H21" s="50"/>
      <c r="I21" s="51"/>
    </row>
    <row r="22" spans="1:12" x14ac:dyDescent="0.25">
      <c r="A22" s="40" t="s">
        <v>12</v>
      </c>
      <c r="B22" s="41"/>
      <c r="C22" s="41"/>
      <c r="D22" s="41"/>
      <c r="E22" s="41"/>
      <c r="F22" s="41"/>
      <c r="G22" s="42"/>
      <c r="H22" s="84">
        <v>14988.9</v>
      </c>
      <c r="I22" s="85"/>
    </row>
    <row r="23" spans="1:12" x14ac:dyDescent="0.25">
      <c r="A23" s="40" t="s">
        <v>51</v>
      </c>
      <c r="B23" s="41"/>
      <c r="C23" s="41"/>
      <c r="D23" s="41"/>
      <c r="E23" s="41"/>
      <c r="F23" s="41"/>
      <c r="G23" s="42"/>
      <c r="H23" s="38">
        <v>48787.4</v>
      </c>
      <c r="I23" s="39"/>
    </row>
    <row r="24" spans="1:12" x14ac:dyDescent="0.25">
      <c r="A24" s="40" t="s">
        <v>13</v>
      </c>
      <c r="B24" s="41"/>
      <c r="C24" s="41"/>
      <c r="D24" s="41"/>
      <c r="E24" s="41"/>
      <c r="F24" s="41"/>
      <c r="G24" s="42"/>
      <c r="H24" s="50">
        <v>14977.73</v>
      </c>
      <c r="I24" s="51"/>
    </row>
    <row r="25" spans="1:12" ht="15.75" thickBot="1" x14ac:dyDescent="0.3">
      <c r="A25" s="68" t="s">
        <v>50</v>
      </c>
      <c r="B25" s="69"/>
      <c r="C25" s="69"/>
      <c r="D25" s="69"/>
      <c r="E25" s="69"/>
      <c r="F25" s="69"/>
      <c r="G25" s="70"/>
      <c r="H25" s="71">
        <v>1116</v>
      </c>
      <c r="I25" s="72"/>
    </row>
    <row r="26" spans="1:12" ht="15.75" thickBot="1" x14ac:dyDescent="0.3">
      <c r="A26" s="63" t="s">
        <v>67</v>
      </c>
      <c r="B26" s="64"/>
      <c r="C26" s="64"/>
      <c r="D26" s="64"/>
      <c r="E26" s="64"/>
      <c r="F26" s="64"/>
      <c r="G26" s="65"/>
      <c r="H26" s="92">
        <v>62364.4</v>
      </c>
      <c r="I26" s="165"/>
      <c r="L26" t="s">
        <v>66</v>
      </c>
    </row>
    <row r="27" spans="1:12" ht="15.75" thickBot="1" x14ac:dyDescent="0.3">
      <c r="A27" s="156"/>
      <c r="B27" s="157"/>
      <c r="C27" s="157"/>
      <c r="D27" s="157"/>
      <c r="E27" s="157"/>
      <c r="F27" s="157"/>
      <c r="G27" s="158"/>
      <c r="H27" s="278"/>
      <c r="I27" s="279"/>
    </row>
    <row r="28" spans="1:12" ht="15.75" thickBot="1" x14ac:dyDescent="0.3">
      <c r="A28" s="52" t="s">
        <v>84</v>
      </c>
      <c r="B28" s="53"/>
      <c r="C28" s="53"/>
      <c r="D28" s="53"/>
      <c r="E28" s="53"/>
      <c r="F28" s="53"/>
      <c r="G28" s="54"/>
      <c r="H28" s="55">
        <f>H30+H31+H32+H33+H34</f>
        <v>8935</v>
      </c>
      <c r="I28" s="107"/>
    </row>
    <row r="29" spans="1:12" x14ac:dyDescent="0.25">
      <c r="A29" s="94" t="s">
        <v>133</v>
      </c>
      <c r="B29" s="95"/>
      <c r="C29" s="95"/>
      <c r="D29" s="95"/>
      <c r="E29" s="95"/>
      <c r="F29" s="95"/>
      <c r="G29" s="96"/>
      <c r="H29" s="120"/>
      <c r="I29" s="121"/>
    </row>
    <row r="30" spans="1:12" x14ac:dyDescent="0.25">
      <c r="A30" s="40" t="s">
        <v>135</v>
      </c>
      <c r="B30" s="41"/>
      <c r="C30" s="41"/>
      <c r="D30" s="41"/>
      <c r="E30" s="41"/>
      <c r="F30" s="41"/>
      <c r="G30" s="42"/>
      <c r="H30" s="183">
        <v>343</v>
      </c>
      <c r="I30" s="184"/>
    </row>
    <row r="31" spans="1:12" x14ac:dyDescent="0.25">
      <c r="A31" s="40" t="s">
        <v>146</v>
      </c>
      <c r="B31" s="41"/>
      <c r="C31" s="41"/>
      <c r="D31" s="41"/>
      <c r="E31" s="41"/>
      <c r="F31" s="41"/>
      <c r="G31" s="42"/>
      <c r="H31" s="84">
        <v>3861</v>
      </c>
      <c r="I31" s="85"/>
    </row>
    <row r="32" spans="1:12" x14ac:dyDescent="0.25">
      <c r="A32" s="40" t="s">
        <v>141</v>
      </c>
      <c r="B32" s="41"/>
      <c r="C32" s="41"/>
      <c r="D32" s="41"/>
      <c r="E32" s="41"/>
      <c r="F32" s="41"/>
      <c r="G32" s="42"/>
      <c r="H32" s="84">
        <v>82</v>
      </c>
      <c r="I32" s="85"/>
    </row>
    <row r="33" spans="1:9" x14ac:dyDescent="0.25">
      <c r="A33" s="40" t="s">
        <v>138</v>
      </c>
      <c r="B33" s="41"/>
      <c r="C33" s="41"/>
      <c r="D33" s="41"/>
      <c r="E33" s="41"/>
      <c r="F33" s="41"/>
      <c r="G33" s="42"/>
      <c r="H33" s="84">
        <v>4369</v>
      </c>
      <c r="I33" s="85"/>
    </row>
    <row r="34" spans="1:9" ht="15.75" thickBot="1" x14ac:dyDescent="0.3">
      <c r="A34" s="45" t="s">
        <v>147</v>
      </c>
      <c r="B34" s="46"/>
      <c r="C34" s="46"/>
      <c r="D34" s="46"/>
      <c r="E34" s="46"/>
      <c r="F34" s="46"/>
      <c r="G34" s="47"/>
      <c r="H34" s="71">
        <v>280</v>
      </c>
      <c r="I34" s="72"/>
    </row>
    <row r="35" spans="1:9" ht="15.75" thickBot="1" x14ac:dyDescent="0.3">
      <c r="A35" s="52" t="s">
        <v>14</v>
      </c>
      <c r="B35" s="53"/>
      <c r="C35" s="53"/>
      <c r="D35" s="53"/>
      <c r="E35" s="53"/>
      <c r="F35" s="53"/>
      <c r="G35" s="54"/>
      <c r="H35" s="55">
        <f>H9+H28</f>
        <v>99255.5</v>
      </c>
      <c r="I35" s="56"/>
    </row>
    <row r="36" spans="1:9" x14ac:dyDescent="0.25">
      <c r="A36" s="57"/>
      <c r="B36" s="58"/>
      <c r="C36" s="58"/>
      <c r="D36" s="58"/>
      <c r="E36" s="58"/>
      <c r="F36" s="58"/>
      <c r="G36" s="59"/>
      <c r="H36" s="2"/>
      <c r="I36" s="1"/>
    </row>
    <row r="37" spans="1:9" x14ac:dyDescent="0.25">
      <c r="A37" s="24" t="s">
        <v>111</v>
      </c>
      <c r="B37" s="25"/>
      <c r="C37" s="25"/>
      <c r="D37" s="25"/>
      <c r="E37" s="25"/>
      <c r="F37" s="25"/>
      <c r="G37" s="26"/>
      <c r="H37" s="27">
        <f>H4+H9-H26</f>
        <v>215455.63000000003</v>
      </c>
      <c r="I37" s="28"/>
    </row>
    <row r="38" spans="1:9" x14ac:dyDescent="0.25">
      <c r="A38" s="24" t="s">
        <v>78</v>
      </c>
      <c r="B38" s="25"/>
      <c r="C38" s="25"/>
      <c r="D38" s="25"/>
      <c r="E38" s="25"/>
      <c r="F38" s="25"/>
      <c r="G38" s="25"/>
      <c r="H38" s="27">
        <f>H6+H7-H28</f>
        <v>13925</v>
      </c>
      <c r="I38" s="28"/>
    </row>
    <row r="39" spans="1:9" x14ac:dyDescent="0.25">
      <c r="A39" s="32"/>
      <c r="B39" s="110"/>
      <c r="C39" s="110"/>
      <c r="D39" s="110"/>
      <c r="E39" s="110"/>
      <c r="F39" s="110"/>
      <c r="G39" s="33"/>
      <c r="H39" s="32"/>
      <c r="I39" s="33"/>
    </row>
    <row r="40" spans="1:9" x14ac:dyDescent="0.25">
      <c r="A40" s="78" t="s">
        <v>15</v>
      </c>
      <c r="B40" s="79"/>
      <c r="C40" s="79"/>
      <c r="D40" s="79"/>
      <c r="E40" s="79"/>
      <c r="F40" s="79"/>
      <c r="G40" s="80"/>
      <c r="H40" s="111"/>
      <c r="I40" s="112"/>
    </row>
    <row r="41" spans="1:9" x14ac:dyDescent="0.25">
      <c r="A41" s="40" t="s">
        <v>16</v>
      </c>
      <c r="B41" s="41"/>
      <c r="C41" s="41"/>
      <c r="D41" s="41"/>
      <c r="E41" s="41"/>
      <c r="F41" s="41"/>
      <c r="G41" s="42"/>
      <c r="H41" s="280">
        <v>8</v>
      </c>
      <c r="I41" s="281"/>
    </row>
    <row r="42" spans="1:9" ht="15.75" thickBot="1" x14ac:dyDescent="0.3">
      <c r="A42" s="68" t="s">
        <v>55</v>
      </c>
      <c r="B42" s="69"/>
      <c r="C42" s="69"/>
      <c r="D42" s="69"/>
      <c r="E42" s="69"/>
      <c r="F42" s="69"/>
      <c r="G42" s="69"/>
      <c r="H42" s="247">
        <f>H9/H26*H41</f>
        <v>11.586161335633792</v>
      </c>
      <c r="I42" s="248"/>
    </row>
    <row r="46" spans="1:9" x14ac:dyDescent="0.25">
      <c r="A46" s="34" t="s">
        <v>19</v>
      </c>
      <c r="B46" s="34"/>
      <c r="C46" s="34"/>
      <c r="G46" s="34" t="s">
        <v>20</v>
      </c>
      <c r="H46" s="34"/>
      <c r="I46" s="34"/>
    </row>
  </sheetData>
  <mergeCells count="81">
    <mergeCell ref="A33:G33"/>
    <mergeCell ref="H33:I33"/>
    <mergeCell ref="A34:G34"/>
    <mergeCell ref="H34:I34"/>
    <mergeCell ref="A30:G30"/>
    <mergeCell ref="H30:I30"/>
    <mergeCell ref="A31:G31"/>
    <mergeCell ref="H31:I31"/>
    <mergeCell ref="A32:G32"/>
    <mergeCell ref="H32:I32"/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A26:G26"/>
    <mergeCell ref="H26:I26"/>
    <mergeCell ref="H17:I17"/>
    <mergeCell ref="A25:G25"/>
    <mergeCell ref="H25:I25"/>
    <mergeCell ref="A29:G29"/>
    <mergeCell ref="H29:I29"/>
    <mergeCell ref="A19:G19"/>
    <mergeCell ref="H19:I19"/>
    <mergeCell ref="A18:G18"/>
    <mergeCell ref="H18:I18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H9:I9"/>
    <mergeCell ref="A10:G10"/>
    <mergeCell ref="H10:I10"/>
    <mergeCell ref="A11:G11"/>
    <mergeCell ref="H11:I11"/>
    <mergeCell ref="A9:G9"/>
    <mergeCell ref="A27:G27"/>
    <mergeCell ref="H27:I27"/>
    <mergeCell ref="A28:G28"/>
    <mergeCell ref="H28:I28"/>
    <mergeCell ref="A46:C46"/>
    <mergeCell ref="G46:I46"/>
    <mergeCell ref="A38:G38"/>
    <mergeCell ref="H38:I38"/>
    <mergeCell ref="A40:G40"/>
    <mergeCell ref="H40:I40"/>
    <mergeCell ref="A41:G41"/>
    <mergeCell ref="H41:I41"/>
    <mergeCell ref="A37:G37"/>
    <mergeCell ref="H37:I37"/>
    <mergeCell ref="A42:G42"/>
    <mergeCell ref="H42:I42"/>
    <mergeCell ref="A35:G35"/>
    <mergeCell ref="H35:I35"/>
    <mergeCell ref="A36:G36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N12" sqref="N12"/>
    </sheetView>
  </sheetViews>
  <sheetFormatPr defaultRowHeight="15" x14ac:dyDescent="0.25"/>
  <sheetData>
    <row r="1" spans="1:9" ht="18.75" x14ac:dyDescent="0.3">
      <c r="A1" s="104" t="s">
        <v>45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73" t="s">
        <v>2</v>
      </c>
      <c r="I3" s="174"/>
    </row>
    <row r="4" spans="1:9" x14ac:dyDescent="0.25">
      <c r="A4" s="86" t="s">
        <v>112</v>
      </c>
      <c r="B4" s="87"/>
      <c r="C4" s="87"/>
      <c r="D4" s="87"/>
      <c r="E4" s="87"/>
      <c r="F4" s="87"/>
      <c r="G4" s="172"/>
      <c r="H4" s="108">
        <v>132470.53</v>
      </c>
      <c r="I4" s="109"/>
    </row>
    <row r="5" spans="1:9" x14ac:dyDescent="0.25">
      <c r="A5" s="38"/>
      <c r="B5" s="89"/>
      <c r="C5" s="89"/>
      <c r="D5" s="89"/>
      <c r="E5" s="89"/>
      <c r="F5" s="89"/>
      <c r="G5" s="89"/>
      <c r="H5" s="76"/>
      <c r="I5" s="77"/>
    </row>
    <row r="6" spans="1:9" x14ac:dyDescent="0.25">
      <c r="A6" s="24" t="s">
        <v>73</v>
      </c>
      <c r="B6" s="25"/>
      <c r="C6" s="25"/>
      <c r="D6" s="25"/>
      <c r="E6" s="25"/>
      <c r="F6" s="25"/>
      <c r="G6" s="25"/>
      <c r="H6" s="27">
        <v>164748.1</v>
      </c>
      <c r="I6" s="28"/>
    </row>
    <row r="7" spans="1:9" x14ac:dyDescent="0.25">
      <c r="A7" s="6" t="s">
        <v>1</v>
      </c>
      <c r="B7" s="7"/>
      <c r="C7" s="7"/>
      <c r="D7" s="7"/>
      <c r="E7" s="7"/>
      <c r="F7" s="7"/>
      <c r="G7" s="7"/>
      <c r="H7" s="38">
        <v>19118.599999999999</v>
      </c>
      <c r="I7" s="39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4740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H11+H12+H13+H14+H15+H17+H18+H30+H20+H21+H22+H23+H24+H25+H26+H19</f>
        <v>100180.91</v>
      </c>
      <c r="I10" s="190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230" t="s">
        <v>0</v>
      </c>
      <c r="B18" s="231"/>
      <c r="C18" s="231"/>
      <c r="D18" s="231"/>
      <c r="E18" s="231"/>
      <c r="F18" s="231"/>
      <c r="G18" s="284"/>
      <c r="H18" s="233">
        <v>0</v>
      </c>
      <c r="I18" s="234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226">
        <v>1428</v>
      </c>
      <c r="I19" s="227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242">
        <v>3155.2</v>
      </c>
      <c r="I20" s="243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240"/>
      <c r="I21" s="241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240"/>
      <c r="I22" s="24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240">
        <v>17585.82</v>
      </c>
      <c r="I23" s="241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228">
        <v>57240.12</v>
      </c>
      <c r="I24" s="22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228">
        <v>17572.72</v>
      </c>
      <c r="I25" s="229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90293.68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224"/>
      <c r="I28" s="225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v>0</v>
      </c>
      <c r="I29" s="56"/>
    </row>
    <row r="30" spans="1:9" ht="15.75" thickBot="1" x14ac:dyDescent="0.3">
      <c r="A30" s="145" t="s">
        <v>133</v>
      </c>
      <c r="B30" s="146"/>
      <c r="C30" s="146"/>
      <c r="D30" s="146"/>
      <c r="E30" s="146"/>
      <c r="F30" s="146"/>
      <c r="G30" s="146"/>
      <c r="H30" s="240"/>
      <c r="I30" s="241"/>
    </row>
    <row r="31" spans="1:9" ht="15.75" thickBot="1" x14ac:dyDescent="0.3">
      <c r="A31" s="52" t="s">
        <v>14</v>
      </c>
      <c r="B31" s="53"/>
      <c r="C31" s="53"/>
      <c r="D31" s="53"/>
      <c r="E31" s="53"/>
      <c r="F31" s="53"/>
      <c r="G31" s="53"/>
      <c r="H31" s="55">
        <f>H10+H29</f>
        <v>100180.91</v>
      </c>
      <c r="I31" s="107"/>
    </row>
    <row r="32" spans="1:9" x14ac:dyDescent="0.25">
      <c r="A32" s="108"/>
      <c r="B32" s="181"/>
      <c r="C32" s="181"/>
      <c r="D32" s="181"/>
      <c r="E32" s="181"/>
      <c r="F32" s="181"/>
      <c r="G32" s="181"/>
      <c r="H32" s="57"/>
      <c r="I32" s="59"/>
    </row>
    <row r="33" spans="1:9" x14ac:dyDescent="0.25">
      <c r="A33" s="86" t="s">
        <v>113</v>
      </c>
      <c r="B33" s="87"/>
      <c r="C33" s="87"/>
      <c r="D33" s="87"/>
      <c r="E33" s="87"/>
      <c r="F33" s="87"/>
      <c r="G33" s="172"/>
      <c r="H33" s="27">
        <f>H4+H10-H27</f>
        <v>142357.76000000001</v>
      </c>
      <c r="I33" s="28"/>
    </row>
    <row r="34" spans="1:9" x14ac:dyDescent="0.25">
      <c r="A34" s="24" t="s">
        <v>78</v>
      </c>
      <c r="B34" s="25"/>
      <c r="C34" s="25"/>
      <c r="D34" s="25"/>
      <c r="E34" s="25"/>
      <c r="F34" s="25"/>
      <c r="G34" s="25"/>
      <c r="H34" s="27">
        <f>H6+H7+H8-H29</f>
        <v>188606.7</v>
      </c>
      <c r="I34" s="28"/>
    </row>
    <row r="35" spans="1:9" x14ac:dyDescent="0.25">
      <c r="A35" s="191"/>
      <c r="B35" s="192"/>
      <c r="C35" s="192"/>
      <c r="D35" s="192"/>
      <c r="E35" s="192"/>
      <c r="F35" s="192"/>
      <c r="G35" s="192"/>
      <c r="H35" s="38"/>
      <c r="I35" s="39"/>
    </row>
    <row r="36" spans="1:9" x14ac:dyDescent="0.25">
      <c r="A36" s="86" t="s">
        <v>15</v>
      </c>
      <c r="B36" s="87"/>
      <c r="C36" s="87"/>
      <c r="D36" s="87"/>
      <c r="E36" s="87"/>
      <c r="F36" s="87"/>
      <c r="G36" s="172"/>
      <c r="H36" s="76"/>
      <c r="I36" s="77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43">
        <v>12</v>
      </c>
      <c r="I37" s="44"/>
    </row>
    <row r="38" spans="1:9" ht="15.75" thickBot="1" x14ac:dyDescent="0.3">
      <c r="A38" s="45" t="s">
        <v>59</v>
      </c>
      <c r="B38" s="46"/>
      <c r="C38" s="46"/>
      <c r="D38" s="46"/>
      <c r="E38" s="46"/>
      <c r="F38" s="46"/>
      <c r="G38" s="46"/>
      <c r="H38" s="113">
        <f>(H10/H27+H29/H7)*H37</f>
        <v>13.314009574092008</v>
      </c>
      <c r="I38" s="114"/>
    </row>
    <row r="39" spans="1:9" x14ac:dyDescent="0.25">
      <c r="H39" s="4"/>
      <c r="I39" s="4"/>
    </row>
    <row r="41" spans="1:9" x14ac:dyDescent="0.25">
      <c r="A41" s="34" t="s">
        <v>19</v>
      </c>
      <c r="B41" s="34"/>
      <c r="C41" s="34"/>
      <c r="F41" s="34" t="s">
        <v>46</v>
      </c>
      <c r="G41" s="34"/>
      <c r="H41" s="34"/>
    </row>
  </sheetData>
  <mergeCells count="74"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8:G8"/>
    <mergeCell ref="H8:I8"/>
    <mergeCell ref="A14:G14"/>
    <mergeCell ref="H14:I14"/>
    <mergeCell ref="A15:G16"/>
    <mergeCell ref="A10:G10"/>
    <mergeCell ref="H10:I10"/>
    <mergeCell ref="A9:G9"/>
    <mergeCell ref="H9:I9"/>
    <mergeCell ref="H15:I16"/>
    <mergeCell ref="A11:G11"/>
    <mergeCell ref="H11:I11"/>
    <mergeCell ref="A12:G12"/>
    <mergeCell ref="H12:I12"/>
    <mergeCell ref="A13:G13"/>
    <mergeCell ref="H13:I13"/>
    <mergeCell ref="A30:G30"/>
    <mergeCell ref="H30:I30"/>
    <mergeCell ref="A20:G20"/>
    <mergeCell ref="A17:G17"/>
    <mergeCell ref="H17:I17"/>
    <mergeCell ref="A18:G18"/>
    <mergeCell ref="H18:I18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7:G27"/>
    <mergeCell ref="H27:I27"/>
    <mergeCell ref="A28:G28"/>
    <mergeCell ref="H28:I28"/>
    <mergeCell ref="A31:G31"/>
    <mergeCell ref="H31:I31"/>
    <mergeCell ref="A32:G32"/>
    <mergeCell ref="H32:I32"/>
    <mergeCell ref="A33:G33"/>
    <mergeCell ref="H33:I33"/>
    <mergeCell ref="A34:G34"/>
    <mergeCell ref="H34:I34"/>
    <mergeCell ref="A38:G38"/>
    <mergeCell ref="H38:I38"/>
    <mergeCell ref="A41:C41"/>
    <mergeCell ref="F41:H41"/>
    <mergeCell ref="A35:G35"/>
    <mergeCell ref="H35:I35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36" sqref="H36:I36"/>
    </sheetView>
  </sheetViews>
  <sheetFormatPr defaultRowHeight="15" x14ac:dyDescent="0.25"/>
  <sheetData>
    <row r="1" spans="1:9" ht="18.75" x14ac:dyDescent="0.3">
      <c r="A1" s="104" t="s">
        <v>22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74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75</v>
      </c>
      <c r="B4" s="25"/>
      <c r="C4" s="25"/>
      <c r="D4" s="25"/>
      <c r="E4" s="25"/>
      <c r="F4" s="25"/>
      <c r="G4" s="26"/>
      <c r="H4" s="118">
        <v>111621.72</v>
      </c>
      <c r="I4" s="119"/>
    </row>
    <row r="5" spans="1:9" x14ac:dyDescent="0.25">
      <c r="A5" s="86"/>
      <c r="B5" s="87"/>
      <c r="C5" s="87"/>
      <c r="D5" s="87"/>
      <c r="E5" s="87"/>
      <c r="F5" s="87"/>
      <c r="G5" s="88"/>
      <c r="H5" s="76"/>
      <c r="I5" s="77"/>
    </row>
    <row r="6" spans="1:9" x14ac:dyDescent="0.25">
      <c r="A6" s="24" t="s">
        <v>76</v>
      </c>
      <c r="B6" s="25"/>
      <c r="C6" s="25"/>
      <c r="D6" s="25"/>
      <c r="E6" s="25"/>
      <c r="F6" s="25"/>
      <c r="G6" s="26"/>
      <c r="H6" s="32">
        <v>47215.91</v>
      </c>
      <c r="I6" s="33"/>
    </row>
    <row r="7" spans="1:9" x14ac:dyDescent="0.25">
      <c r="A7" s="24" t="s">
        <v>102</v>
      </c>
      <c r="B7" s="25"/>
      <c r="C7" s="25"/>
      <c r="D7" s="25"/>
      <c r="E7" s="25"/>
      <c r="F7" s="25"/>
      <c r="G7" s="26"/>
      <c r="H7" s="132">
        <v>6288.42</v>
      </c>
      <c r="I7" s="133"/>
    </row>
    <row r="8" spans="1:9" x14ac:dyDescent="0.25">
      <c r="A8" s="40" t="s">
        <v>54</v>
      </c>
      <c r="B8" s="41"/>
      <c r="C8" s="41"/>
      <c r="D8" s="41"/>
      <c r="E8" s="41"/>
      <c r="F8" s="41"/>
      <c r="G8" s="42"/>
      <c r="H8" s="84">
        <v>4020</v>
      </c>
      <c r="I8" s="85"/>
    </row>
    <row r="9" spans="1:9" ht="15.75" thickBot="1" x14ac:dyDescent="0.3">
      <c r="A9" s="38"/>
      <c r="B9" s="89"/>
      <c r="C9" s="89"/>
      <c r="D9" s="89"/>
      <c r="E9" s="89"/>
      <c r="F9" s="89"/>
      <c r="G9" s="39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124">
        <f>H11+H12+H13+H14+H15+H17+H18+H30+H20+H21+H22+H23+H24+H25+H26+H19</f>
        <v>56831.39</v>
      </c>
      <c r="I10" s="125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122">
        <v>0</v>
      </c>
      <c r="I11" s="123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>
        <v>0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90">
        <v>1055.7</v>
      </c>
      <c r="I19" s="91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1781.76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9667.56</v>
      </c>
      <c r="I23" s="39"/>
    </row>
    <row r="24" spans="1:9" x14ac:dyDescent="0.25">
      <c r="A24" s="40" t="s">
        <v>56</v>
      </c>
      <c r="B24" s="41"/>
      <c r="C24" s="41"/>
      <c r="D24" s="41"/>
      <c r="E24" s="41"/>
      <c r="F24" s="41"/>
      <c r="G24" s="42"/>
      <c r="H24" s="38">
        <v>31466.959999999999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9660.36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1</v>
      </c>
      <c r="B27" s="64"/>
      <c r="C27" s="64"/>
      <c r="D27" s="64"/>
      <c r="E27" s="64"/>
      <c r="F27" s="64"/>
      <c r="G27" s="65"/>
      <c r="H27" s="66">
        <v>34226.76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H31</f>
        <v>123</v>
      </c>
      <c r="I29" s="56"/>
    </row>
    <row r="30" spans="1:9" x14ac:dyDescent="0.25">
      <c r="A30" s="94" t="s">
        <v>133</v>
      </c>
      <c r="B30" s="95"/>
      <c r="C30" s="95"/>
      <c r="D30" s="95"/>
      <c r="E30" s="95"/>
      <c r="F30" s="95"/>
      <c r="G30" s="96"/>
      <c r="H30" s="120"/>
      <c r="I30" s="121"/>
    </row>
    <row r="31" spans="1:9" ht="15.75" thickBot="1" x14ac:dyDescent="0.3">
      <c r="A31" s="126" t="s">
        <v>165</v>
      </c>
      <c r="B31" s="127"/>
      <c r="C31" s="127"/>
      <c r="D31" s="127"/>
      <c r="E31" s="127"/>
      <c r="F31" s="127"/>
      <c r="G31" s="128"/>
      <c r="H31" s="129">
        <v>123</v>
      </c>
      <c r="I31" s="130"/>
    </row>
    <row r="32" spans="1:9" ht="15.75" thickBot="1" x14ac:dyDescent="0.3">
      <c r="A32" s="115" t="s">
        <v>14</v>
      </c>
      <c r="B32" s="116"/>
      <c r="C32" s="116"/>
      <c r="D32" s="116"/>
      <c r="E32" s="116"/>
      <c r="F32" s="116"/>
      <c r="G32" s="117"/>
      <c r="H32" s="106">
        <f>H10+H29</f>
        <v>56954.39</v>
      </c>
      <c r="I32" s="107"/>
    </row>
    <row r="33" spans="1:9" x14ac:dyDescent="0.25">
      <c r="A33" s="57"/>
      <c r="B33" s="58"/>
      <c r="C33" s="58"/>
      <c r="D33" s="58"/>
      <c r="E33" s="58"/>
      <c r="F33" s="58"/>
      <c r="G33" s="59"/>
      <c r="H33" s="111"/>
      <c r="I33" s="112"/>
    </row>
    <row r="34" spans="1:9" x14ac:dyDescent="0.25">
      <c r="A34" s="24" t="s">
        <v>62</v>
      </c>
      <c r="B34" s="25"/>
      <c r="C34" s="25"/>
      <c r="D34" s="25"/>
      <c r="E34" s="25"/>
      <c r="F34" s="25"/>
      <c r="G34" s="26"/>
      <c r="H34" s="118">
        <f>H4+H10-H27</f>
        <v>134226.34999999998</v>
      </c>
      <c r="I34" s="119"/>
    </row>
    <row r="35" spans="1:9" x14ac:dyDescent="0.25">
      <c r="A35" s="24" t="s">
        <v>77</v>
      </c>
      <c r="B35" s="25"/>
      <c r="C35" s="25"/>
      <c r="D35" s="25"/>
      <c r="E35" s="25"/>
      <c r="F35" s="25"/>
      <c r="G35" s="26"/>
      <c r="H35" s="27">
        <f>H6-H7-H8+H29</f>
        <v>37030.490000000005</v>
      </c>
      <c r="I35" s="28"/>
    </row>
    <row r="36" spans="1:9" x14ac:dyDescent="0.25">
      <c r="A36" s="32"/>
      <c r="B36" s="110"/>
      <c r="C36" s="110"/>
      <c r="D36" s="110"/>
      <c r="E36" s="110"/>
      <c r="F36" s="110"/>
      <c r="G36" s="33"/>
      <c r="H36" s="32"/>
      <c r="I36" s="33"/>
    </row>
    <row r="37" spans="1:9" x14ac:dyDescent="0.25">
      <c r="A37" s="78" t="s">
        <v>15</v>
      </c>
      <c r="B37" s="79"/>
      <c r="C37" s="79"/>
      <c r="D37" s="79"/>
      <c r="E37" s="79"/>
      <c r="F37" s="79"/>
      <c r="G37" s="80"/>
      <c r="H37" s="111"/>
      <c r="I37" s="112"/>
    </row>
    <row r="38" spans="1:9" x14ac:dyDescent="0.25">
      <c r="A38" s="40" t="s">
        <v>16</v>
      </c>
      <c r="B38" s="41"/>
      <c r="C38" s="41"/>
      <c r="D38" s="41"/>
      <c r="E38" s="41"/>
      <c r="F38" s="41"/>
      <c r="G38" s="42"/>
      <c r="H38" s="27">
        <v>10</v>
      </c>
      <c r="I38" s="28"/>
    </row>
    <row r="39" spans="1:9" ht="15.75" thickBot="1" x14ac:dyDescent="0.3">
      <c r="A39" s="45" t="s">
        <v>55</v>
      </c>
      <c r="B39" s="46"/>
      <c r="C39" s="46"/>
      <c r="D39" s="46"/>
      <c r="E39" s="46"/>
      <c r="F39" s="46"/>
      <c r="G39" s="47"/>
      <c r="H39" s="113">
        <f>(H10/H27+H29/H7)*H38</f>
        <v>16.799970925524452</v>
      </c>
      <c r="I39" s="114"/>
    </row>
    <row r="42" spans="1:9" x14ac:dyDescent="0.25">
      <c r="A42" s="34" t="s">
        <v>19</v>
      </c>
      <c r="B42" s="34"/>
      <c r="C42" s="34"/>
      <c r="G42" s="34" t="s">
        <v>20</v>
      </c>
      <c r="H42" s="34"/>
      <c r="I42" s="34"/>
    </row>
  </sheetData>
  <mergeCells count="76">
    <mergeCell ref="A31:G31"/>
    <mergeCell ref="H31:I31"/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12:G12"/>
    <mergeCell ref="H12:I12"/>
    <mergeCell ref="A13:G13"/>
    <mergeCell ref="H13:I13"/>
    <mergeCell ref="A17:G17"/>
    <mergeCell ref="H17:I17"/>
    <mergeCell ref="A8:G8"/>
    <mergeCell ref="H8:I8"/>
    <mergeCell ref="A11:G11"/>
    <mergeCell ref="H11:I11"/>
    <mergeCell ref="A10:G10"/>
    <mergeCell ref="H10:I10"/>
    <mergeCell ref="A9:G9"/>
    <mergeCell ref="H9:I9"/>
    <mergeCell ref="A30:G30"/>
    <mergeCell ref="H30:I30"/>
    <mergeCell ref="A14:G14"/>
    <mergeCell ref="H14:I14"/>
    <mergeCell ref="A15:G16"/>
    <mergeCell ref="H15:I16"/>
    <mergeCell ref="A19:G19"/>
    <mergeCell ref="H19:I19"/>
    <mergeCell ref="A18:G18"/>
    <mergeCell ref="H18:I18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A26:G26"/>
    <mergeCell ref="H26:I26"/>
    <mergeCell ref="A29:G29"/>
    <mergeCell ref="H29:I29"/>
    <mergeCell ref="A27:G27"/>
    <mergeCell ref="H27:I27"/>
    <mergeCell ref="A28:G28"/>
    <mergeCell ref="H28:I28"/>
    <mergeCell ref="A32:G32"/>
    <mergeCell ref="H32:I32"/>
    <mergeCell ref="A33:G33"/>
    <mergeCell ref="H33:I33"/>
    <mergeCell ref="A34:G34"/>
    <mergeCell ref="H34:I34"/>
    <mergeCell ref="A35:G35"/>
    <mergeCell ref="H35:I35"/>
    <mergeCell ref="A42:C42"/>
    <mergeCell ref="G42:I42"/>
    <mergeCell ref="A36:G36"/>
    <mergeCell ref="H36:I36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M35" sqref="M35"/>
    </sheetView>
  </sheetViews>
  <sheetFormatPr defaultRowHeight="15" x14ac:dyDescent="0.25"/>
  <sheetData>
    <row r="1" spans="1:9" ht="18.75" x14ac:dyDescent="0.3">
      <c r="A1" s="104" t="s">
        <v>47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100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73">
        <v>283400.34000000003</v>
      </c>
      <c r="I4" s="174"/>
    </row>
    <row r="5" spans="1:9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9" x14ac:dyDescent="0.25">
      <c r="A6" s="29" t="s">
        <v>73</v>
      </c>
      <c r="B6" s="30"/>
      <c r="C6" s="30"/>
      <c r="D6" s="30"/>
      <c r="E6" s="30"/>
      <c r="F6" s="30"/>
      <c r="G6" s="31"/>
      <c r="H6" s="179">
        <v>31167.66</v>
      </c>
      <c r="I6" s="213"/>
    </row>
    <row r="7" spans="1:9" x14ac:dyDescent="0.25">
      <c r="A7" s="78" t="s">
        <v>1</v>
      </c>
      <c r="B7" s="79"/>
      <c r="C7" s="79"/>
      <c r="D7" s="79"/>
      <c r="E7" s="79"/>
      <c r="F7" s="79"/>
      <c r="G7" s="80"/>
      <c r="H7" s="76">
        <v>5397.15</v>
      </c>
      <c r="I7" s="77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3960</v>
      </c>
      <c r="I8" s="85"/>
    </row>
    <row r="9" spans="1:9" ht="15.75" thickBot="1" x14ac:dyDescent="0.3">
      <c r="A9" s="32"/>
      <c r="B9" s="110"/>
      <c r="C9" s="110"/>
      <c r="D9" s="110"/>
      <c r="E9" s="110"/>
      <c r="F9" s="110"/>
      <c r="G9" s="33"/>
      <c r="H9" s="38"/>
      <c r="I9" s="39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H11+H12+H13+H14+H15+H17+H18+H30+H20+H21+H22+H23+H24+H25+H26+H19</f>
        <v>72412.76999999999</v>
      </c>
      <c r="I10" s="141"/>
    </row>
    <row r="11" spans="1:9" x14ac:dyDescent="0.25">
      <c r="A11" s="94" t="s">
        <v>61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3752.85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2227.1999999999998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38">
        <v>12034.98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39172.68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12026.01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43177.25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60"/>
      <c r="I29" s="62"/>
    </row>
    <row r="30" spans="1:9" ht="15.75" thickBot="1" x14ac:dyDescent="0.3">
      <c r="A30" s="168" t="s">
        <v>133</v>
      </c>
      <c r="B30" s="169"/>
      <c r="C30" s="169"/>
      <c r="D30" s="169"/>
      <c r="E30" s="169"/>
      <c r="F30" s="169"/>
      <c r="G30" s="169"/>
      <c r="H30" s="148"/>
      <c r="I30" s="149"/>
    </row>
    <row r="31" spans="1:9" ht="15.75" thickBot="1" x14ac:dyDescent="0.3">
      <c r="A31" s="52" t="s">
        <v>14</v>
      </c>
      <c r="B31" s="53"/>
      <c r="C31" s="53"/>
      <c r="D31" s="53"/>
      <c r="E31" s="53"/>
      <c r="F31" s="53"/>
      <c r="G31" s="53"/>
      <c r="H31" s="55">
        <f>H10+H29</f>
        <v>72412.76999999999</v>
      </c>
      <c r="I31" s="56"/>
    </row>
    <row r="32" spans="1:9" x14ac:dyDescent="0.25">
      <c r="A32" s="57"/>
      <c r="B32" s="58"/>
      <c r="C32" s="58"/>
      <c r="D32" s="58"/>
      <c r="E32" s="58"/>
      <c r="F32" s="58"/>
      <c r="G32" s="58"/>
      <c r="H32" s="57"/>
      <c r="I32" s="59"/>
    </row>
    <row r="33" spans="1:9" x14ac:dyDescent="0.25">
      <c r="A33" s="24" t="s">
        <v>83</v>
      </c>
      <c r="B33" s="25"/>
      <c r="C33" s="25"/>
      <c r="D33" s="25"/>
      <c r="E33" s="25"/>
      <c r="F33" s="25"/>
      <c r="G33" s="25"/>
      <c r="H33" s="27">
        <f>H4+H10-H27</f>
        <v>312635.86</v>
      </c>
      <c r="I33" s="28"/>
    </row>
    <row r="34" spans="1:9" x14ac:dyDescent="0.25">
      <c r="A34" s="24" t="s">
        <v>78</v>
      </c>
      <c r="B34" s="25"/>
      <c r="C34" s="25"/>
      <c r="D34" s="25"/>
      <c r="E34" s="25"/>
      <c r="F34" s="25"/>
      <c r="G34" s="25"/>
      <c r="H34" s="27">
        <f>H6+H7+H8-H29</f>
        <v>40524.81</v>
      </c>
      <c r="I34" s="28"/>
    </row>
    <row r="35" spans="1:9" x14ac:dyDescent="0.25">
      <c r="A35" s="86"/>
      <c r="B35" s="87"/>
      <c r="C35" s="87"/>
      <c r="D35" s="87"/>
      <c r="E35" s="87"/>
      <c r="F35" s="87"/>
      <c r="G35" s="172"/>
      <c r="H35" s="32"/>
      <c r="I35" s="33"/>
    </row>
    <row r="36" spans="1:9" x14ac:dyDescent="0.25">
      <c r="A36" s="78" t="s">
        <v>15</v>
      </c>
      <c r="B36" s="79"/>
      <c r="C36" s="79"/>
      <c r="D36" s="79"/>
      <c r="E36" s="79"/>
      <c r="F36" s="79"/>
      <c r="G36" s="166"/>
      <c r="H36" s="76"/>
      <c r="I36" s="77"/>
    </row>
    <row r="37" spans="1:9" x14ac:dyDescent="0.25">
      <c r="A37" s="40" t="s">
        <v>16</v>
      </c>
      <c r="B37" s="41"/>
      <c r="C37" s="41"/>
      <c r="D37" s="41"/>
      <c r="E37" s="41"/>
      <c r="F37" s="41"/>
      <c r="G37" s="41"/>
      <c r="H37" s="27">
        <v>9</v>
      </c>
      <c r="I37" s="28"/>
    </row>
    <row r="38" spans="1:9" ht="15.75" thickBot="1" x14ac:dyDescent="0.3">
      <c r="A38" s="45" t="s">
        <v>55</v>
      </c>
      <c r="B38" s="46"/>
      <c r="C38" s="46"/>
      <c r="D38" s="46"/>
      <c r="E38" s="46"/>
      <c r="F38" s="46"/>
      <c r="G38" s="46"/>
      <c r="H38" s="260">
        <f>H10/H27*H37</f>
        <v>15.093942527604234</v>
      </c>
      <c r="I38" s="261"/>
    </row>
    <row r="41" spans="1:9" x14ac:dyDescent="0.25">
      <c r="A41" s="34" t="s">
        <v>19</v>
      </c>
      <c r="B41" s="34"/>
      <c r="C41" s="34"/>
      <c r="G41" s="34" t="s">
        <v>20</v>
      </c>
      <c r="H41" s="34"/>
      <c r="I41" s="34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29:G29"/>
    <mergeCell ref="H29:I29"/>
    <mergeCell ref="A28:G28"/>
    <mergeCell ref="H28:I28"/>
    <mergeCell ref="A31:G31"/>
    <mergeCell ref="H31:I31"/>
    <mergeCell ref="A30:G30"/>
    <mergeCell ref="H30:I30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0:G20"/>
    <mergeCell ref="H20:I20"/>
    <mergeCell ref="H19:I19"/>
    <mergeCell ref="A15:G16"/>
    <mergeCell ref="H15:I16"/>
    <mergeCell ref="A27:G27"/>
    <mergeCell ref="H27:I27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19:G19"/>
    <mergeCell ref="A9:G9"/>
    <mergeCell ref="H9:I9"/>
    <mergeCell ref="H14:I14"/>
    <mergeCell ref="A8:G8"/>
    <mergeCell ref="H8:I8"/>
    <mergeCell ref="H6:I6"/>
    <mergeCell ref="A6:G6"/>
    <mergeCell ref="A5:G5"/>
    <mergeCell ref="H5:I5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H40" sqref="H40:I40"/>
    </sheetView>
  </sheetViews>
  <sheetFormatPr defaultRowHeight="15" x14ac:dyDescent="0.25"/>
  <sheetData>
    <row r="1" spans="1:9" ht="18.75" x14ac:dyDescent="0.3">
      <c r="A1" s="104" t="s">
        <v>48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18">
        <v>108608.66</v>
      </c>
      <c r="I4" s="119"/>
    </row>
    <row r="5" spans="1:9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9" x14ac:dyDescent="0.25">
      <c r="A6" s="24" t="s">
        <v>94</v>
      </c>
      <c r="B6" s="25"/>
      <c r="C6" s="25"/>
      <c r="D6" s="25"/>
      <c r="E6" s="25"/>
      <c r="F6" s="25"/>
      <c r="G6" s="25"/>
      <c r="H6" s="27">
        <v>30666.94</v>
      </c>
      <c r="I6" s="28"/>
    </row>
    <row r="7" spans="1:9" x14ac:dyDescent="0.25">
      <c r="A7" s="40" t="s">
        <v>1</v>
      </c>
      <c r="B7" s="41"/>
      <c r="C7" s="41"/>
      <c r="D7" s="41"/>
      <c r="E7" s="41"/>
      <c r="F7" s="41"/>
      <c r="G7" s="42"/>
      <c r="H7" s="76">
        <v>11637.84</v>
      </c>
      <c r="I7" s="77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720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H11+H12+H13+H14+H15+H17+H18+H20+H21+H22+H23+H24+H25+H26+H27+H19</f>
        <v>71575.929999999993</v>
      </c>
      <c r="I10" s="190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285">
        <v>0</v>
      </c>
      <c r="I11" s="286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230" t="s">
        <v>0</v>
      </c>
      <c r="B18" s="231"/>
      <c r="C18" s="231"/>
      <c r="D18" s="231"/>
      <c r="E18" s="231"/>
      <c r="F18" s="231"/>
      <c r="G18" s="284"/>
      <c r="H18" s="76"/>
      <c r="I18" s="77"/>
    </row>
    <row r="19" spans="1:9" x14ac:dyDescent="0.25">
      <c r="A19" s="40" t="s">
        <v>53</v>
      </c>
      <c r="B19" s="41"/>
      <c r="C19" s="41"/>
      <c r="D19" s="41"/>
      <c r="E19" s="41"/>
      <c r="F19" s="41"/>
      <c r="G19" s="42"/>
      <c r="H19" s="84">
        <v>1260</v>
      </c>
      <c r="I19" s="85"/>
    </row>
    <row r="20" spans="1:9" x14ac:dyDescent="0.25">
      <c r="A20" s="145" t="s">
        <v>10</v>
      </c>
      <c r="B20" s="146"/>
      <c r="C20" s="146"/>
      <c r="D20" s="146"/>
      <c r="E20" s="146"/>
      <c r="F20" s="146"/>
      <c r="G20" s="146"/>
      <c r="H20" s="148"/>
      <c r="I20" s="149"/>
    </row>
    <row r="21" spans="1:9" x14ac:dyDescent="0.25">
      <c r="A21" s="40" t="s">
        <v>11</v>
      </c>
      <c r="B21" s="41"/>
      <c r="C21" s="41"/>
      <c r="D21" s="41"/>
      <c r="E21" s="41"/>
      <c r="F21" s="41"/>
      <c r="G21" s="41"/>
      <c r="H21" s="84">
        <v>2227.1999999999998</v>
      </c>
      <c r="I21" s="85"/>
    </row>
    <row r="22" spans="1:9" x14ac:dyDescent="0.25">
      <c r="A22" s="40" t="s">
        <v>17</v>
      </c>
      <c r="B22" s="41"/>
      <c r="C22" s="41"/>
      <c r="D22" s="41"/>
      <c r="E22" s="41"/>
      <c r="F22" s="41"/>
      <c r="G22" s="41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1"/>
      <c r="H23" s="50"/>
      <c r="I23" s="51"/>
    </row>
    <row r="24" spans="1:9" x14ac:dyDescent="0.25">
      <c r="A24" s="40" t="s">
        <v>12</v>
      </c>
      <c r="B24" s="41"/>
      <c r="C24" s="41"/>
      <c r="D24" s="41"/>
      <c r="E24" s="41"/>
      <c r="F24" s="41"/>
      <c r="G24" s="41"/>
      <c r="H24" s="38">
        <v>12350.16</v>
      </c>
      <c r="I24" s="39"/>
    </row>
    <row r="25" spans="1:9" x14ac:dyDescent="0.25">
      <c r="A25" s="40" t="s">
        <v>51</v>
      </c>
      <c r="B25" s="41"/>
      <c r="C25" s="41"/>
      <c r="D25" s="41"/>
      <c r="E25" s="41"/>
      <c r="F25" s="41"/>
      <c r="G25" s="41"/>
      <c r="H25" s="38">
        <v>40198.559999999998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1"/>
      <c r="H26" s="50">
        <v>12340.96</v>
      </c>
      <c r="I26" s="51"/>
    </row>
    <row r="27" spans="1:9" ht="15.75" thickBot="1" x14ac:dyDescent="0.3">
      <c r="A27" s="68" t="s">
        <v>50</v>
      </c>
      <c r="B27" s="69"/>
      <c r="C27" s="69"/>
      <c r="D27" s="69"/>
      <c r="E27" s="69"/>
      <c r="F27" s="69"/>
      <c r="G27" s="69"/>
      <c r="H27" s="71">
        <v>1116</v>
      </c>
      <c r="I27" s="72"/>
    </row>
    <row r="28" spans="1:9" ht="15.75" thickBot="1" x14ac:dyDescent="0.3">
      <c r="A28" s="63" t="s">
        <v>67</v>
      </c>
      <c r="B28" s="64"/>
      <c r="C28" s="64"/>
      <c r="D28" s="64"/>
      <c r="E28" s="64"/>
      <c r="F28" s="64"/>
      <c r="G28" s="65"/>
      <c r="H28" s="66">
        <v>58559.16</v>
      </c>
      <c r="I28" s="67"/>
    </row>
    <row r="29" spans="1:9" ht="15.75" thickBot="1" x14ac:dyDescent="0.3">
      <c r="A29" s="60"/>
      <c r="B29" s="61"/>
      <c r="C29" s="61"/>
      <c r="D29" s="61"/>
      <c r="E29" s="61"/>
      <c r="F29" s="61"/>
      <c r="G29" s="62"/>
      <c r="H29" s="60"/>
      <c r="I29" s="62"/>
    </row>
    <row r="30" spans="1:9" ht="15.75" thickBot="1" x14ac:dyDescent="0.3">
      <c r="A30" s="52" t="s">
        <v>84</v>
      </c>
      <c r="B30" s="249"/>
      <c r="C30" s="249"/>
      <c r="D30" s="249"/>
      <c r="E30" s="249"/>
      <c r="F30" s="249"/>
      <c r="G30" s="250"/>
      <c r="H30" s="55">
        <f>H32</f>
        <v>1041.5</v>
      </c>
      <c r="I30" s="56"/>
    </row>
    <row r="31" spans="1:9" x14ac:dyDescent="0.25">
      <c r="A31" s="253" t="s">
        <v>133</v>
      </c>
      <c r="B31" s="254"/>
      <c r="C31" s="254"/>
      <c r="D31" s="254"/>
      <c r="E31" s="254"/>
      <c r="F31" s="254"/>
      <c r="G31" s="255"/>
      <c r="H31" s="120"/>
      <c r="I31" s="121"/>
    </row>
    <row r="32" spans="1:9" ht="15.75" thickBot="1" x14ac:dyDescent="0.3">
      <c r="A32" s="126" t="s">
        <v>156</v>
      </c>
      <c r="B32" s="127"/>
      <c r="C32" s="127"/>
      <c r="D32" s="127"/>
      <c r="E32" s="127"/>
      <c r="F32" s="127"/>
      <c r="G32" s="128"/>
      <c r="H32" s="9">
        <v>1041.5</v>
      </c>
      <c r="I32" s="10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3"/>
      <c r="H33" s="55">
        <f>H10+H30</f>
        <v>72617.429999999993</v>
      </c>
      <c r="I33" s="56"/>
    </row>
    <row r="34" spans="1:9" x14ac:dyDescent="0.25">
      <c r="A34" s="50"/>
      <c r="B34" s="216"/>
      <c r="C34" s="216"/>
      <c r="D34" s="216"/>
      <c r="E34" s="216"/>
      <c r="F34" s="216"/>
      <c r="G34" s="216"/>
      <c r="H34" s="111"/>
      <c r="I34" s="112"/>
    </row>
    <row r="35" spans="1:9" x14ac:dyDescent="0.25">
      <c r="A35" s="24" t="s">
        <v>83</v>
      </c>
      <c r="B35" s="25"/>
      <c r="C35" s="25"/>
      <c r="D35" s="25"/>
      <c r="E35" s="25"/>
      <c r="F35" s="25"/>
      <c r="G35" s="25"/>
      <c r="H35" s="27">
        <f>H4+H10-H28</f>
        <v>121625.43</v>
      </c>
      <c r="I35" s="28"/>
    </row>
    <row r="36" spans="1:9" x14ac:dyDescent="0.25">
      <c r="A36" s="24" t="s">
        <v>85</v>
      </c>
      <c r="B36" s="25"/>
      <c r="C36" s="25"/>
      <c r="D36" s="25"/>
      <c r="E36" s="25"/>
      <c r="F36" s="25"/>
      <c r="G36" s="25"/>
      <c r="H36" s="27">
        <f>H6-H7-H8+H30</f>
        <v>19350.599999999999</v>
      </c>
      <c r="I36" s="28"/>
    </row>
    <row r="37" spans="1:9" x14ac:dyDescent="0.25">
      <c r="A37" s="32"/>
      <c r="B37" s="110"/>
      <c r="C37" s="110"/>
      <c r="D37" s="110"/>
      <c r="E37" s="110"/>
      <c r="F37" s="110"/>
      <c r="G37" s="110"/>
      <c r="H37" s="32"/>
      <c r="I37" s="33"/>
    </row>
    <row r="38" spans="1:9" x14ac:dyDescent="0.25">
      <c r="A38" s="287" t="s">
        <v>15</v>
      </c>
      <c r="B38" s="288"/>
      <c r="C38" s="288"/>
      <c r="D38" s="288"/>
      <c r="E38" s="288"/>
      <c r="F38" s="288"/>
      <c r="G38" s="288"/>
      <c r="H38" s="38"/>
      <c r="I38" s="39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198">
        <v>12</v>
      </c>
      <c r="I39" s="199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6"/>
      <c r="H40" s="260">
        <f>(H10/H28+H30/H7)*H39</f>
        <v>15.741319786245793</v>
      </c>
      <c r="I40" s="261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31:G31"/>
    <mergeCell ref="H31:I31"/>
    <mergeCell ref="A32:G32"/>
    <mergeCell ref="H32:I32"/>
    <mergeCell ref="A43:C43"/>
    <mergeCell ref="G43:I43"/>
    <mergeCell ref="A39:G39"/>
    <mergeCell ref="H39:I39"/>
    <mergeCell ref="A40:G40"/>
    <mergeCell ref="H40:I40"/>
    <mergeCell ref="A38:G38"/>
    <mergeCell ref="H38:I38"/>
    <mergeCell ref="A37:G37"/>
    <mergeCell ref="A33:G33"/>
    <mergeCell ref="H33:I33"/>
    <mergeCell ref="H37:I37"/>
    <mergeCell ref="A34:G34"/>
    <mergeCell ref="H34:I34"/>
    <mergeCell ref="A35:G35"/>
    <mergeCell ref="H35:I35"/>
    <mergeCell ref="A36:G36"/>
    <mergeCell ref="H36:I36"/>
    <mergeCell ref="H30:I30"/>
    <mergeCell ref="A29:G29"/>
    <mergeCell ref="H29:I29"/>
    <mergeCell ref="A28:G28"/>
    <mergeCell ref="H28:I28"/>
    <mergeCell ref="A30:G30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H19:I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13" sqref="L13"/>
    </sheetView>
  </sheetViews>
  <sheetFormatPr defaultRowHeight="15" x14ac:dyDescent="0.25"/>
  <sheetData>
    <row r="1" spans="1:9" ht="18.75" x14ac:dyDescent="0.3">
      <c r="A1" s="104" t="s">
        <v>49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x14ac:dyDescent="0.25">
      <c r="A3" s="57"/>
      <c r="B3" s="58"/>
      <c r="C3" s="58"/>
      <c r="D3" s="58"/>
      <c r="E3" s="58"/>
      <c r="F3" s="58"/>
      <c r="G3" s="59"/>
      <c r="H3" s="173" t="s">
        <v>2</v>
      </c>
      <c r="I3" s="174"/>
    </row>
    <row r="4" spans="1:9" x14ac:dyDescent="0.25">
      <c r="A4" s="24" t="s">
        <v>110</v>
      </c>
      <c r="B4" s="25"/>
      <c r="C4" s="25"/>
      <c r="D4" s="25"/>
      <c r="E4" s="25"/>
      <c r="F4" s="25"/>
      <c r="G4" s="26"/>
      <c r="H4" s="27">
        <v>64525.35</v>
      </c>
      <c r="I4" s="33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4" t="s">
        <v>94</v>
      </c>
      <c r="B6" s="25"/>
      <c r="C6" s="25"/>
      <c r="D6" s="25"/>
      <c r="E6" s="25"/>
      <c r="F6" s="25"/>
      <c r="G6" s="26"/>
      <c r="H6" s="32">
        <v>216870.71</v>
      </c>
      <c r="I6" s="33"/>
    </row>
    <row r="7" spans="1:9" x14ac:dyDescent="0.25">
      <c r="A7" s="40" t="s">
        <v>1</v>
      </c>
      <c r="B7" s="41"/>
      <c r="C7" s="41"/>
      <c r="D7" s="41"/>
      <c r="E7" s="41"/>
      <c r="F7" s="41"/>
      <c r="G7" s="42"/>
      <c r="H7" s="76">
        <v>6771.88</v>
      </c>
      <c r="I7" s="77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1020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H11+H12+H13+H14+H15+H17+H18+H20+H21+H22+H23+H24+H25+H26+H19</f>
        <v>74227.81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/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84">
        <v>1266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2375.6799999999998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12825.48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41745.68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12815.92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65739.360000000001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v>0</v>
      </c>
      <c r="I29" s="56"/>
    </row>
    <row r="30" spans="1:9" ht="15.75" thickBot="1" x14ac:dyDescent="0.3">
      <c r="A30" s="168" t="s">
        <v>133</v>
      </c>
      <c r="B30" s="169"/>
      <c r="C30" s="169"/>
      <c r="D30" s="169"/>
      <c r="E30" s="169"/>
      <c r="F30" s="169"/>
      <c r="G30" s="182"/>
      <c r="H30" s="55"/>
      <c r="I30" s="56"/>
    </row>
    <row r="31" spans="1:9" ht="15.75" thickBot="1" x14ac:dyDescent="0.3">
      <c r="A31" s="52" t="s">
        <v>14</v>
      </c>
      <c r="B31" s="53"/>
      <c r="C31" s="53"/>
      <c r="D31" s="53"/>
      <c r="E31" s="53"/>
      <c r="F31" s="53"/>
      <c r="G31" s="54"/>
      <c r="H31" s="55">
        <f>H10+H29</f>
        <v>74227.81</v>
      </c>
      <c r="I31" s="56"/>
    </row>
    <row r="32" spans="1:9" x14ac:dyDescent="0.25">
      <c r="A32" s="57"/>
      <c r="B32" s="58"/>
      <c r="C32" s="58"/>
      <c r="D32" s="58"/>
      <c r="E32" s="58"/>
      <c r="F32" s="58"/>
      <c r="G32" s="59"/>
      <c r="H32" s="120"/>
      <c r="I32" s="121"/>
    </row>
    <row r="33" spans="1:9" x14ac:dyDescent="0.25">
      <c r="A33" s="24" t="s">
        <v>111</v>
      </c>
      <c r="B33" s="25"/>
      <c r="C33" s="25"/>
      <c r="D33" s="25"/>
      <c r="E33" s="25"/>
      <c r="F33" s="25"/>
      <c r="G33" s="26"/>
      <c r="H33" s="27">
        <f>H4+H10-H27</f>
        <v>73013.8</v>
      </c>
      <c r="I33" s="28"/>
    </row>
    <row r="34" spans="1:9" x14ac:dyDescent="0.25">
      <c r="A34" s="24" t="s">
        <v>90</v>
      </c>
      <c r="B34" s="25"/>
      <c r="C34" s="25"/>
      <c r="D34" s="25"/>
      <c r="E34" s="25"/>
      <c r="F34" s="25"/>
      <c r="G34" s="26"/>
      <c r="H34" s="27">
        <f>H6-H7-H8+H29</f>
        <v>209078.83</v>
      </c>
      <c r="I34" s="28"/>
    </row>
    <row r="35" spans="1:9" x14ac:dyDescent="0.25">
      <c r="A35" s="132"/>
      <c r="B35" s="161"/>
      <c r="C35" s="161"/>
      <c r="D35" s="161"/>
      <c r="E35" s="161"/>
      <c r="F35" s="161"/>
      <c r="G35" s="133"/>
      <c r="H35" s="132"/>
      <c r="I35" s="133"/>
    </row>
    <row r="36" spans="1:9" x14ac:dyDescent="0.25">
      <c r="A36" s="35" t="s">
        <v>15</v>
      </c>
      <c r="B36" s="36"/>
      <c r="C36" s="36"/>
      <c r="D36" s="36"/>
      <c r="E36" s="36"/>
      <c r="F36" s="36"/>
      <c r="G36" s="37"/>
      <c r="H36" s="76"/>
      <c r="I36" s="77"/>
    </row>
    <row r="37" spans="1:9" x14ac:dyDescent="0.25">
      <c r="A37" s="40" t="s">
        <v>16</v>
      </c>
      <c r="B37" s="41"/>
      <c r="C37" s="41"/>
      <c r="D37" s="41"/>
      <c r="E37" s="41"/>
      <c r="F37" s="41"/>
      <c r="G37" s="42"/>
      <c r="H37" s="198">
        <v>11</v>
      </c>
      <c r="I37" s="199"/>
    </row>
    <row r="38" spans="1:9" ht="15.75" thickBot="1" x14ac:dyDescent="0.3">
      <c r="A38" s="45" t="s">
        <v>55</v>
      </c>
      <c r="B38" s="46"/>
      <c r="C38" s="46"/>
      <c r="D38" s="46"/>
      <c r="E38" s="46"/>
      <c r="F38" s="46"/>
      <c r="G38" s="47"/>
      <c r="H38" s="289">
        <f>H10/H27*H37</f>
        <v>12.420350760944432</v>
      </c>
      <c r="I38" s="290"/>
    </row>
    <row r="41" spans="1:9" x14ac:dyDescent="0.25">
      <c r="A41" s="34" t="s">
        <v>19</v>
      </c>
      <c r="B41" s="34"/>
      <c r="C41" s="34"/>
      <c r="G41" s="34" t="s">
        <v>20</v>
      </c>
      <c r="H41" s="34"/>
      <c r="I41" s="34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26:G26"/>
    <mergeCell ref="H26:I26"/>
    <mergeCell ref="A28:G28"/>
    <mergeCell ref="H28:I28"/>
    <mergeCell ref="H34:I34"/>
    <mergeCell ref="A33:G33"/>
    <mergeCell ref="H33:I33"/>
    <mergeCell ref="A34:G34"/>
    <mergeCell ref="A31:G31"/>
    <mergeCell ref="H31:I31"/>
    <mergeCell ref="A32:G32"/>
    <mergeCell ref="H32:I32"/>
    <mergeCell ref="H30:I30"/>
    <mergeCell ref="A30:G30"/>
    <mergeCell ref="A29:G29"/>
    <mergeCell ref="H29:I29"/>
    <mergeCell ref="H19:I19"/>
    <mergeCell ref="A27:G27"/>
    <mergeCell ref="H27:I27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8"/>
    </sheetView>
  </sheetViews>
  <sheetFormatPr defaultRowHeight="15" x14ac:dyDescent="0.25"/>
  <sheetData>
    <row r="1" spans="1:9" ht="18.75" x14ac:dyDescent="0.3">
      <c r="A1" s="104" t="s">
        <v>30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110</v>
      </c>
      <c r="B4" s="25"/>
      <c r="C4" s="25"/>
      <c r="D4" s="25"/>
      <c r="E4" s="25"/>
      <c r="F4" s="25"/>
      <c r="G4" s="25"/>
      <c r="H4" s="27">
        <v>139069.84</v>
      </c>
      <c r="I4" s="28"/>
    </row>
    <row r="5" spans="1:9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9" x14ac:dyDescent="0.25">
      <c r="A6" s="24" t="s">
        <v>73</v>
      </c>
      <c r="B6" s="25"/>
      <c r="C6" s="25"/>
      <c r="D6" s="25"/>
      <c r="E6" s="25"/>
      <c r="F6" s="25"/>
      <c r="G6" s="26"/>
      <c r="H6" s="27">
        <v>30855.61</v>
      </c>
      <c r="I6" s="33"/>
    </row>
    <row r="7" spans="1:9" x14ac:dyDescent="0.25">
      <c r="A7" s="78" t="s">
        <v>1</v>
      </c>
      <c r="B7" s="79"/>
      <c r="C7" s="79"/>
      <c r="D7" s="79"/>
      <c r="E7" s="79"/>
      <c r="F7" s="79"/>
      <c r="G7" s="80"/>
      <c r="H7" s="90">
        <v>4891.09</v>
      </c>
      <c r="I7" s="91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6720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H11+H12+H13+H14+H15+H17+H18+H30+H20+H21+H22+H23+H24+H25+H26+H19</f>
        <v>53152.130000000005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/>
      <c r="I18" s="77"/>
    </row>
    <row r="19" spans="1:9" x14ac:dyDescent="0.25">
      <c r="A19" s="40" t="s">
        <v>53</v>
      </c>
      <c r="B19" s="41"/>
      <c r="C19" s="41"/>
      <c r="D19" s="41"/>
      <c r="E19" s="41"/>
      <c r="F19" s="41"/>
      <c r="G19" s="42"/>
      <c r="H19" s="84">
        <v>3888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2041.6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8378.7900000000009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27272.14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8372.5499999999993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33403.599999999999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v>0</v>
      </c>
      <c r="I29" s="107"/>
    </row>
    <row r="30" spans="1:9" x14ac:dyDescent="0.25">
      <c r="A30" s="94" t="s">
        <v>133</v>
      </c>
      <c r="B30" s="95"/>
      <c r="C30" s="95"/>
      <c r="D30" s="95"/>
      <c r="E30" s="95"/>
      <c r="F30" s="95"/>
      <c r="G30" s="96"/>
      <c r="H30" s="120"/>
      <c r="I30" s="121"/>
    </row>
    <row r="31" spans="1:9" ht="15.75" thickBot="1" x14ac:dyDescent="0.3">
      <c r="A31" s="115" t="s">
        <v>14</v>
      </c>
      <c r="B31" s="116"/>
      <c r="C31" s="116"/>
      <c r="D31" s="116"/>
      <c r="E31" s="116"/>
      <c r="F31" s="116"/>
      <c r="G31" s="117"/>
      <c r="H31" s="150">
        <f>H10+H29</f>
        <v>53152.130000000005</v>
      </c>
      <c r="I31" s="151"/>
    </row>
    <row r="32" spans="1:9" x14ac:dyDescent="0.25">
      <c r="A32" s="57"/>
      <c r="B32" s="58"/>
      <c r="C32" s="58"/>
      <c r="D32" s="58"/>
      <c r="E32" s="58"/>
      <c r="F32" s="58"/>
      <c r="G32" s="59"/>
      <c r="H32" s="120"/>
      <c r="I32" s="121"/>
    </row>
    <row r="33" spans="1:9" x14ac:dyDescent="0.25">
      <c r="A33" s="24" t="s">
        <v>111</v>
      </c>
      <c r="B33" s="25"/>
      <c r="C33" s="25"/>
      <c r="D33" s="25"/>
      <c r="E33" s="25"/>
      <c r="F33" s="25"/>
      <c r="G33" s="25"/>
      <c r="H33" s="27">
        <f>H4+H10-H27</f>
        <v>158818.37</v>
      </c>
      <c r="I33" s="28"/>
    </row>
    <row r="34" spans="1:9" x14ac:dyDescent="0.25">
      <c r="A34" s="24" t="s">
        <v>78</v>
      </c>
      <c r="B34" s="25"/>
      <c r="C34" s="25"/>
      <c r="D34" s="25"/>
      <c r="E34" s="25"/>
      <c r="F34" s="25"/>
      <c r="G34" s="26"/>
      <c r="H34" s="27">
        <f>H6+H7+H8-H29</f>
        <v>42466.7</v>
      </c>
      <c r="I34" s="28"/>
    </row>
    <row r="35" spans="1:9" x14ac:dyDescent="0.25">
      <c r="A35" s="163"/>
      <c r="B35" s="194"/>
      <c r="C35" s="194"/>
      <c r="D35" s="194"/>
      <c r="E35" s="194"/>
      <c r="F35" s="194"/>
      <c r="G35" s="164"/>
      <c r="H35" s="163"/>
      <c r="I35" s="164"/>
    </row>
    <row r="36" spans="1:9" x14ac:dyDescent="0.25">
      <c r="A36" s="40" t="s">
        <v>15</v>
      </c>
      <c r="B36" s="41"/>
      <c r="C36" s="41"/>
      <c r="D36" s="41"/>
      <c r="E36" s="41"/>
      <c r="F36" s="41"/>
      <c r="G36" s="42"/>
      <c r="H36" s="38"/>
      <c r="I36" s="39"/>
    </row>
    <row r="37" spans="1:9" x14ac:dyDescent="0.25">
      <c r="A37" s="40" t="s">
        <v>16</v>
      </c>
      <c r="B37" s="41"/>
      <c r="C37" s="41"/>
      <c r="D37" s="41"/>
      <c r="E37" s="41"/>
      <c r="F37" s="41"/>
      <c r="G37" s="42"/>
      <c r="H37" s="32">
        <v>8.5</v>
      </c>
      <c r="I37" s="33"/>
    </row>
    <row r="38" spans="1:9" ht="15.75" thickBot="1" x14ac:dyDescent="0.3">
      <c r="A38" s="45" t="s">
        <v>55</v>
      </c>
      <c r="B38" s="46"/>
      <c r="C38" s="46"/>
      <c r="D38" s="46"/>
      <c r="E38" s="46"/>
      <c r="F38" s="46"/>
      <c r="G38" s="47"/>
      <c r="H38" s="113">
        <f>(H10/H27+H29/H7)*H37</f>
        <v>13.525281855847876</v>
      </c>
      <c r="I38" s="114"/>
    </row>
    <row r="41" spans="1:9" x14ac:dyDescent="0.25">
      <c r="A41" s="34" t="s">
        <v>19</v>
      </c>
      <c r="B41" s="34"/>
      <c r="C41" s="34"/>
      <c r="G41" s="34" t="s">
        <v>20</v>
      </c>
      <c r="H41" s="34"/>
      <c r="I41" s="34"/>
    </row>
  </sheetData>
  <mergeCells count="74">
    <mergeCell ref="A41:C41"/>
    <mergeCell ref="G41:I41"/>
    <mergeCell ref="A36:G36"/>
    <mergeCell ref="H36:I36"/>
    <mergeCell ref="A37:G37"/>
    <mergeCell ref="H37:I37"/>
    <mergeCell ref="A38:G38"/>
    <mergeCell ref="H38:I38"/>
    <mergeCell ref="H26:I26"/>
    <mergeCell ref="A35:G35"/>
    <mergeCell ref="H35:I35"/>
    <mergeCell ref="A29:G29"/>
    <mergeCell ref="H29:I29"/>
    <mergeCell ref="H32:I32"/>
    <mergeCell ref="A31:G31"/>
    <mergeCell ref="H31:I31"/>
    <mergeCell ref="A32:G32"/>
    <mergeCell ref="A33:G33"/>
    <mergeCell ref="H33:I33"/>
    <mergeCell ref="A34:G34"/>
    <mergeCell ref="H34:I34"/>
    <mergeCell ref="A30:G30"/>
    <mergeCell ref="H30:I30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A18:G18"/>
    <mergeCell ref="H18:I18"/>
    <mergeCell ref="H13:I13"/>
    <mergeCell ref="A14:G14"/>
    <mergeCell ref="H14:I14"/>
    <mergeCell ref="A15:G16"/>
    <mergeCell ref="H15:I16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H39" sqref="H39:I39"/>
    </sheetView>
  </sheetViews>
  <sheetFormatPr defaultRowHeight="15" x14ac:dyDescent="0.25"/>
  <sheetData>
    <row r="1" spans="1:9" ht="18.75" x14ac:dyDescent="0.3">
      <c r="A1" s="104" t="s">
        <v>28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73" t="s">
        <v>2</v>
      </c>
      <c r="I3" s="174"/>
    </row>
    <row r="4" spans="1:9" x14ac:dyDescent="0.25">
      <c r="A4" s="24" t="s">
        <v>82</v>
      </c>
      <c r="B4" s="25"/>
      <c r="C4" s="25"/>
      <c r="D4" s="25"/>
      <c r="E4" s="25"/>
      <c r="F4" s="25"/>
      <c r="G4" s="26"/>
      <c r="H4" s="134">
        <v>166348.28</v>
      </c>
      <c r="I4" s="109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9" t="s">
        <v>73</v>
      </c>
      <c r="B6" s="30"/>
      <c r="C6" s="30"/>
      <c r="D6" s="30"/>
      <c r="E6" s="30"/>
      <c r="F6" s="30"/>
      <c r="G6" s="31"/>
      <c r="H6" s="27">
        <v>436433.46</v>
      </c>
      <c r="I6" s="28"/>
    </row>
    <row r="7" spans="1:9" x14ac:dyDescent="0.25">
      <c r="A7" s="78" t="s">
        <v>33</v>
      </c>
      <c r="B7" s="79"/>
      <c r="C7" s="79"/>
      <c r="D7" s="79"/>
      <c r="E7" s="79"/>
      <c r="F7" s="79"/>
      <c r="G7" s="80"/>
      <c r="H7" s="76">
        <v>35352.32</v>
      </c>
      <c r="I7" s="77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7620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H11+H12+H13+H14+H15+H17+H18+H19+H31+H21+H22+H23+H24+H25+H26+H27+H20</f>
        <v>132070.42000000001</v>
      </c>
      <c r="I10" s="141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285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8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78" t="s">
        <v>9</v>
      </c>
      <c r="B18" s="79"/>
      <c r="C18" s="79"/>
      <c r="D18" s="79"/>
      <c r="E18" s="79"/>
      <c r="F18" s="79"/>
      <c r="G18" s="80"/>
      <c r="H18" s="76"/>
      <c r="I18" s="77"/>
    </row>
    <row r="19" spans="1:9" x14ac:dyDescent="0.25">
      <c r="A19" s="81" t="s">
        <v>0</v>
      </c>
      <c r="B19" s="82"/>
      <c r="C19" s="82"/>
      <c r="D19" s="82"/>
      <c r="E19" s="82"/>
      <c r="F19" s="82"/>
      <c r="G19" s="83"/>
      <c r="H19" s="76"/>
      <c r="I19" s="77"/>
    </row>
    <row r="20" spans="1:9" x14ac:dyDescent="0.25">
      <c r="A20" s="78" t="s">
        <v>53</v>
      </c>
      <c r="B20" s="79"/>
      <c r="C20" s="79"/>
      <c r="D20" s="79"/>
      <c r="E20" s="79"/>
      <c r="F20" s="79"/>
      <c r="G20" s="80"/>
      <c r="H20" s="84">
        <v>585.6</v>
      </c>
      <c r="I20" s="85"/>
    </row>
    <row r="21" spans="1:9" x14ac:dyDescent="0.25">
      <c r="A21" s="40" t="s">
        <v>11</v>
      </c>
      <c r="B21" s="41"/>
      <c r="C21" s="41"/>
      <c r="D21" s="41"/>
      <c r="E21" s="41"/>
      <c r="F21" s="41"/>
      <c r="G21" s="42"/>
      <c r="H21" s="84">
        <v>6236.16</v>
      </c>
      <c r="I21" s="85"/>
    </row>
    <row r="22" spans="1:9" x14ac:dyDescent="0.25">
      <c r="A22" s="40" t="s">
        <v>17</v>
      </c>
      <c r="B22" s="41"/>
      <c r="C22" s="41"/>
      <c r="D22" s="41"/>
      <c r="E22" s="41"/>
      <c r="F22" s="41"/>
      <c r="G22" s="42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2"/>
      <c r="H23" s="50"/>
      <c r="I23" s="51"/>
    </row>
    <row r="24" spans="1:9" x14ac:dyDescent="0.25">
      <c r="A24" s="40" t="s">
        <v>12</v>
      </c>
      <c r="B24" s="41"/>
      <c r="C24" s="41"/>
      <c r="D24" s="41"/>
      <c r="E24" s="41"/>
      <c r="F24" s="41"/>
      <c r="G24" s="42"/>
      <c r="H24" s="84">
        <v>23174.91</v>
      </c>
      <c r="I24" s="85"/>
    </row>
    <row r="25" spans="1:9" x14ac:dyDescent="0.25">
      <c r="A25" s="40" t="s">
        <v>51</v>
      </c>
      <c r="B25" s="41"/>
      <c r="C25" s="41"/>
      <c r="D25" s="41"/>
      <c r="E25" s="41"/>
      <c r="F25" s="41"/>
      <c r="G25" s="42"/>
      <c r="H25" s="38">
        <v>75432.06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2"/>
      <c r="H26" s="50">
        <v>23157.64</v>
      </c>
      <c r="I26" s="51"/>
    </row>
    <row r="27" spans="1:9" ht="15.75" thickBot="1" x14ac:dyDescent="0.3">
      <c r="A27" s="68" t="s">
        <v>50</v>
      </c>
      <c r="B27" s="69"/>
      <c r="C27" s="69"/>
      <c r="D27" s="69"/>
      <c r="E27" s="69"/>
      <c r="F27" s="69"/>
      <c r="G27" s="70"/>
      <c r="H27" s="71">
        <v>1116</v>
      </c>
      <c r="I27" s="72"/>
    </row>
    <row r="28" spans="1:9" ht="15.75" thickBot="1" x14ac:dyDescent="0.3">
      <c r="A28" s="63" t="s">
        <v>67</v>
      </c>
      <c r="B28" s="64"/>
      <c r="C28" s="64"/>
      <c r="D28" s="64"/>
      <c r="E28" s="64"/>
      <c r="F28" s="64"/>
      <c r="G28" s="65"/>
      <c r="H28" s="66">
        <v>93666.68</v>
      </c>
      <c r="I28" s="67"/>
    </row>
    <row r="29" spans="1:9" ht="15.75" thickBot="1" x14ac:dyDescent="0.3">
      <c r="A29" s="156"/>
      <c r="B29" s="157"/>
      <c r="C29" s="157"/>
      <c r="D29" s="157"/>
      <c r="E29" s="157"/>
      <c r="F29" s="157"/>
      <c r="G29" s="158"/>
      <c r="H29" s="156"/>
      <c r="I29" s="158"/>
    </row>
    <row r="30" spans="1:9" ht="15.75" thickBot="1" x14ac:dyDescent="0.3">
      <c r="A30" s="52" t="s">
        <v>84</v>
      </c>
      <c r="B30" s="53"/>
      <c r="C30" s="53"/>
      <c r="D30" s="53"/>
      <c r="E30" s="53"/>
      <c r="F30" s="53"/>
      <c r="G30" s="54"/>
      <c r="H30" s="55">
        <v>0</v>
      </c>
      <c r="I30" s="56"/>
    </row>
    <row r="31" spans="1:9" ht="15.75" thickBot="1" x14ac:dyDescent="0.3">
      <c r="A31" s="168" t="s">
        <v>133</v>
      </c>
      <c r="B31" s="169"/>
      <c r="C31" s="169"/>
      <c r="D31" s="169"/>
      <c r="E31" s="169"/>
      <c r="F31" s="169"/>
      <c r="G31" s="182"/>
      <c r="H31" s="148"/>
      <c r="I31" s="149"/>
    </row>
    <row r="32" spans="1:9" ht="15.75" thickBot="1" x14ac:dyDescent="0.3">
      <c r="A32" s="52" t="s">
        <v>14</v>
      </c>
      <c r="B32" s="53"/>
      <c r="C32" s="53"/>
      <c r="D32" s="53"/>
      <c r="E32" s="53"/>
      <c r="F32" s="53"/>
      <c r="G32" s="54"/>
      <c r="H32" s="55">
        <f>H10+H30</f>
        <v>132070.42000000001</v>
      </c>
      <c r="I32" s="56"/>
    </row>
    <row r="33" spans="1:9" x14ac:dyDescent="0.25">
      <c r="A33" s="57"/>
      <c r="B33" s="58"/>
      <c r="C33" s="58"/>
      <c r="D33" s="58"/>
      <c r="E33" s="58"/>
      <c r="F33" s="58"/>
      <c r="G33" s="59"/>
      <c r="H33" s="120"/>
      <c r="I33" s="121"/>
    </row>
    <row r="34" spans="1:9" x14ac:dyDescent="0.25">
      <c r="A34" s="24" t="s">
        <v>83</v>
      </c>
      <c r="B34" s="25"/>
      <c r="C34" s="25"/>
      <c r="D34" s="25"/>
      <c r="E34" s="25"/>
      <c r="F34" s="25"/>
      <c r="G34" s="26"/>
      <c r="H34" s="27">
        <f>H4+H10-H28</f>
        <v>204752.02000000002</v>
      </c>
      <c r="I34" s="28"/>
    </row>
    <row r="35" spans="1:9" x14ac:dyDescent="0.25">
      <c r="A35" s="24" t="s">
        <v>104</v>
      </c>
      <c r="B35" s="25"/>
      <c r="C35" s="25"/>
      <c r="D35" s="25"/>
      <c r="E35" s="25"/>
      <c r="F35" s="25"/>
      <c r="G35" s="26"/>
      <c r="H35" s="27">
        <f>H6+H7+H8-H30</f>
        <v>479405.78</v>
      </c>
      <c r="I35" s="28"/>
    </row>
    <row r="36" spans="1:9" x14ac:dyDescent="0.25">
      <c r="A36" s="132"/>
      <c r="B36" s="161"/>
      <c r="C36" s="161"/>
      <c r="D36" s="161"/>
      <c r="E36" s="161"/>
      <c r="F36" s="161"/>
      <c r="G36" s="133"/>
      <c r="H36" s="132"/>
      <c r="I36" s="133"/>
    </row>
    <row r="37" spans="1:9" x14ac:dyDescent="0.25">
      <c r="A37" s="78" t="s">
        <v>15</v>
      </c>
      <c r="B37" s="79"/>
      <c r="C37" s="79"/>
      <c r="D37" s="79"/>
      <c r="E37" s="79"/>
      <c r="F37" s="79"/>
      <c r="G37" s="80"/>
      <c r="H37" s="76"/>
      <c r="I37" s="77"/>
    </row>
    <row r="38" spans="1:9" x14ac:dyDescent="0.25">
      <c r="A38" s="40" t="s">
        <v>16</v>
      </c>
      <c r="B38" s="41"/>
      <c r="C38" s="41"/>
      <c r="D38" s="41"/>
      <c r="E38" s="41"/>
      <c r="F38" s="41"/>
      <c r="G38" s="42"/>
      <c r="H38" s="27">
        <v>11</v>
      </c>
      <c r="I38" s="28"/>
    </row>
    <row r="39" spans="1:9" ht="15.75" thickBot="1" x14ac:dyDescent="0.3">
      <c r="A39" s="45" t="s">
        <v>55</v>
      </c>
      <c r="B39" s="46"/>
      <c r="C39" s="46"/>
      <c r="D39" s="46"/>
      <c r="E39" s="46"/>
      <c r="F39" s="46"/>
      <c r="G39" s="47"/>
      <c r="H39" s="113">
        <f>(H10/H28+H30/H7)*H38</f>
        <v>15.510047116007531</v>
      </c>
      <c r="I39" s="114"/>
    </row>
    <row r="42" spans="1:9" x14ac:dyDescent="0.25">
      <c r="A42" s="34" t="s">
        <v>19</v>
      </c>
      <c r="B42" s="34"/>
      <c r="C42" s="34"/>
      <c r="G42" s="34" t="s">
        <v>20</v>
      </c>
      <c r="H42" s="34"/>
      <c r="I42" s="34"/>
    </row>
    <row r="44" spans="1:9" s="5" customFormat="1" x14ac:dyDescent="0.25">
      <c r="A44" s="288"/>
      <c r="B44" s="288"/>
      <c r="C44" s="288"/>
      <c r="D44" s="288"/>
      <c r="E44" s="288"/>
      <c r="F44" s="288"/>
      <c r="G44" s="288"/>
      <c r="H44" s="291"/>
      <c r="I44" s="291"/>
    </row>
    <row r="45" spans="1:9" s="5" customFormat="1" x14ac:dyDescent="0.25">
      <c r="A45" s="180"/>
      <c r="B45" s="180"/>
      <c r="C45" s="180"/>
      <c r="D45" s="180"/>
      <c r="E45" s="180"/>
      <c r="F45" s="180"/>
      <c r="G45" s="180"/>
      <c r="H45" s="180"/>
      <c r="I45" s="180"/>
    </row>
    <row r="46" spans="1:9" s="5" customFormat="1" x14ac:dyDescent="0.25">
      <c r="A46" s="36"/>
      <c r="B46" s="36"/>
      <c r="C46" s="36"/>
      <c r="D46" s="36"/>
      <c r="E46" s="36"/>
      <c r="F46" s="36"/>
      <c r="G46" s="36"/>
      <c r="H46" s="216"/>
      <c r="I46" s="216"/>
    </row>
    <row r="47" spans="1:9" s="5" customFormat="1" x14ac:dyDescent="0.25">
      <c r="A47" s="36"/>
      <c r="B47" s="36"/>
      <c r="C47" s="36"/>
      <c r="D47" s="36"/>
      <c r="E47" s="36"/>
      <c r="F47" s="36"/>
      <c r="G47" s="36"/>
      <c r="H47" s="291"/>
      <c r="I47" s="291"/>
    </row>
    <row r="48" spans="1:9" s="5" customFormat="1" x14ac:dyDescent="0.25">
      <c r="A48" s="36"/>
      <c r="B48" s="36"/>
      <c r="C48" s="36"/>
      <c r="D48" s="36"/>
      <c r="E48" s="36"/>
      <c r="F48" s="36"/>
      <c r="G48" s="36"/>
      <c r="H48" s="291"/>
      <c r="I48" s="291"/>
    </row>
    <row r="51" spans="1:9" x14ac:dyDescent="0.25">
      <c r="A51" s="34"/>
      <c r="B51" s="34"/>
      <c r="C51" s="34"/>
      <c r="G51" s="34"/>
      <c r="H51" s="34"/>
      <c r="I51" s="34"/>
    </row>
  </sheetData>
  <mergeCells count="88">
    <mergeCell ref="A8:G8"/>
    <mergeCell ref="H8:I8"/>
    <mergeCell ref="A9:G9"/>
    <mergeCell ref="H7:I7"/>
    <mergeCell ref="A5:G5"/>
    <mergeCell ref="H5:I5"/>
    <mergeCell ref="A6:G6"/>
    <mergeCell ref="H6:I6"/>
    <mergeCell ref="A7:G7"/>
    <mergeCell ref="H9:I9"/>
    <mergeCell ref="A1:I1"/>
    <mergeCell ref="C2:F2"/>
    <mergeCell ref="A3:G3"/>
    <mergeCell ref="H3:I3"/>
    <mergeCell ref="A4:G4"/>
    <mergeCell ref="H4:I4"/>
    <mergeCell ref="A11:G11"/>
    <mergeCell ref="H11:I11"/>
    <mergeCell ref="A12:G12"/>
    <mergeCell ref="H12:I12"/>
    <mergeCell ref="A10:G10"/>
    <mergeCell ref="H10:I10"/>
    <mergeCell ref="A13:G13"/>
    <mergeCell ref="H13:I13"/>
    <mergeCell ref="A31:G31"/>
    <mergeCell ref="H31:I31"/>
    <mergeCell ref="A23:G23"/>
    <mergeCell ref="H23:I23"/>
    <mergeCell ref="A24:G24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20:G20"/>
    <mergeCell ref="H20:I20"/>
    <mergeCell ref="A15:G16"/>
    <mergeCell ref="H15:I16"/>
    <mergeCell ref="A21:G21"/>
    <mergeCell ref="H21:I21"/>
    <mergeCell ref="A22:G22"/>
    <mergeCell ref="H24:I24"/>
    <mergeCell ref="A25:G25"/>
    <mergeCell ref="H25:I25"/>
    <mergeCell ref="A27:G27"/>
    <mergeCell ref="H27:I27"/>
    <mergeCell ref="H26:I26"/>
    <mergeCell ref="H22:I22"/>
    <mergeCell ref="A28:G28"/>
    <mergeCell ref="H28:I28"/>
    <mergeCell ref="A29:G29"/>
    <mergeCell ref="H29:I29"/>
    <mergeCell ref="A30:G30"/>
    <mergeCell ref="H30:I30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44:G44"/>
    <mergeCell ref="H44:I44"/>
    <mergeCell ref="A38:G38"/>
    <mergeCell ref="H38:I38"/>
    <mergeCell ref="A39:G39"/>
    <mergeCell ref="H39:I39"/>
    <mergeCell ref="A42:C42"/>
    <mergeCell ref="G42:I42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22" workbookViewId="0">
      <selection activeCell="L34" sqref="L34"/>
    </sheetView>
  </sheetViews>
  <sheetFormatPr defaultRowHeight="15" x14ac:dyDescent="0.25"/>
  <sheetData>
    <row r="1" spans="1:9" ht="18.75" x14ac:dyDescent="0.3">
      <c r="A1" s="104" t="s">
        <v>29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18">
        <v>130017.77</v>
      </c>
      <c r="I4" s="175"/>
    </row>
    <row r="5" spans="1:9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9" x14ac:dyDescent="0.25">
      <c r="A6" s="24" t="s">
        <v>73</v>
      </c>
      <c r="B6" s="25"/>
      <c r="C6" s="25"/>
      <c r="D6" s="25"/>
      <c r="E6" s="25"/>
      <c r="F6" s="25"/>
      <c r="G6" s="26"/>
      <c r="H6" s="32">
        <v>18158.12</v>
      </c>
      <c r="I6" s="33"/>
    </row>
    <row r="7" spans="1:9" x14ac:dyDescent="0.25">
      <c r="A7" s="40" t="s">
        <v>1</v>
      </c>
      <c r="B7" s="41"/>
      <c r="C7" s="41"/>
      <c r="D7" s="41"/>
      <c r="E7" s="41"/>
      <c r="F7" s="41"/>
      <c r="G7" s="42"/>
      <c r="H7" s="76">
        <v>19165.88</v>
      </c>
      <c r="I7" s="77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1020</v>
      </c>
      <c r="I8" s="85"/>
    </row>
    <row r="9" spans="1:9" ht="15.75" thickBot="1" x14ac:dyDescent="0.3">
      <c r="A9" s="40"/>
      <c r="B9" s="41"/>
      <c r="C9" s="41"/>
      <c r="D9" s="41"/>
      <c r="E9" s="41"/>
      <c r="F9" s="41"/>
      <c r="G9" s="42"/>
      <c r="H9" s="38"/>
      <c r="I9" s="39"/>
    </row>
    <row r="10" spans="1:9" ht="15.75" thickBot="1" x14ac:dyDescent="0.3">
      <c r="A10" s="63" t="s">
        <v>69</v>
      </c>
      <c r="B10" s="64"/>
      <c r="C10" s="64"/>
      <c r="D10" s="64"/>
      <c r="E10" s="64"/>
      <c r="F10" s="64"/>
      <c r="G10" s="171"/>
      <c r="H10" s="92">
        <f>H11+H12+H13+H14+H15+H17+H18+H19+H33+H21+H22+H23+H24+H25+H26+H27+H20</f>
        <v>92610.48</v>
      </c>
      <c r="I10" s="141"/>
    </row>
    <row r="11" spans="1:9" x14ac:dyDescent="0.25">
      <c r="A11" s="94" t="s">
        <v>3</v>
      </c>
      <c r="B11" s="95"/>
      <c r="C11" s="95"/>
      <c r="D11" s="95"/>
      <c r="E11" s="95"/>
      <c r="F11" s="95"/>
      <c r="G11" s="95"/>
      <c r="H11" s="97">
        <v>150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8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78" t="s">
        <v>9</v>
      </c>
      <c r="B18" s="79"/>
      <c r="C18" s="79"/>
      <c r="D18" s="79"/>
      <c r="E18" s="79"/>
      <c r="F18" s="79"/>
      <c r="G18" s="166"/>
      <c r="H18" s="76"/>
      <c r="I18" s="77"/>
    </row>
    <row r="19" spans="1:9" x14ac:dyDescent="0.25">
      <c r="A19" s="230" t="s">
        <v>0</v>
      </c>
      <c r="B19" s="231"/>
      <c r="C19" s="231"/>
      <c r="D19" s="231"/>
      <c r="E19" s="231"/>
      <c r="F19" s="231"/>
      <c r="G19" s="284"/>
      <c r="H19" s="76"/>
      <c r="I19" s="77"/>
    </row>
    <row r="20" spans="1:9" x14ac:dyDescent="0.25">
      <c r="A20" s="78" t="s">
        <v>53</v>
      </c>
      <c r="B20" s="79"/>
      <c r="C20" s="79"/>
      <c r="D20" s="79"/>
      <c r="E20" s="79"/>
      <c r="F20" s="79"/>
      <c r="G20" s="80"/>
      <c r="H20" s="84">
        <v>1305</v>
      </c>
      <c r="I20" s="85"/>
    </row>
    <row r="21" spans="1:9" x14ac:dyDescent="0.25">
      <c r="A21" s="40" t="s">
        <v>11</v>
      </c>
      <c r="B21" s="41"/>
      <c r="C21" s="41"/>
      <c r="D21" s="41"/>
      <c r="E21" s="41"/>
      <c r="F21" s="41"/>
      <c r="G21" s="41"/>
      <c r="H21" s="84">
        <v>2969.6</v>
      </c>
      <c r="I21" s="85"/>
    </row>
    <row r="22" spans="1:9" x14ac:dyDescent="0.25">
      <c r="A22" s="40" t="s">
        <v>17</v>
      </c>
      <c r="B22" s="41"/>
      <c r="C22" s="41"/>
      <c r="D22" s="41"/>
      <c r="E22" s="41"/>
      <c r="F22" s="41"/>
      <c r="G22" s="41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1"/>
      <c r="H23" s="50"/>
      <c r="I23" s="51"/>
    </row>
    <row r="24" spans="1:9" x14ac:dyDescent="0.25">
      <c r="A24" s="40" t="s">
        <v>12</v>
      </c>
      <c r="B24" s="41"/>
      <c r="C24" s="41"/>
      <c r="D24" s="41"/>
      <c r="E24" s="41"/>
      <c r="F24" s="41"/>
      <c r="G24" s="41"/>
      <c r="H24" s="38">
        <v>16175.16</v>
      </c>
      <c r="I24" s="39"/>
    </row>
    <row r="25" spans="1:9" x14ac:dyDescent="0.25">
      <c r="A25" s="40" t="s">
        <v>51</v>
      </c>
      <c r="B25" s="41"/>
      <c r="C25" s="41"/>
      <c r="D25" s="41"/>
      <c r="E25" s="41"/>
      <c r="F25" s="41"/>
      <c r="G25" s="41"/>
      <c r="H25" s="38">
        <v>52648.56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1"/>
      <c r="H26" s="50">
        <v>16163.11</v>
      </c>
      <c r="I26" s="51"/>
    </row>
    <row r="27" spans="1:9" ht="15.75" thickBot="1" x14ac:dyDescent="0.3">
      <c r="A27" s="68" t="s">
        <v>50</v>
      </c>
      <c r="B27" s="69"/>
      <c r="C27" s="69"/>
      <c r="D27" s="69"/>
      <c r="E27" s="69"/>
      <c r="F27" s="69"/>
      <c r="G27" s="69"/>
      <c r="H27" s="71">
        <v>1116</v>
      </c>
      <c r="I27" s="72"/>
    </row>
    <row r="28" spans="1:9" ht="15.75" thickBot="1" x14ac:dyDescent="0.3">
      <c r="A28" s="63" t="s">
        <v>67</v>
      </c>
      <c r="B28" s="64"/>
      <c r="C28" s="64"/>
      <c r="D28" s="64"/>
      <c r="E28" s="64"/>
      <c r="F28" s="64"/>
      <c r="G28" s="65"/>
      <c r="H28" s="66">
        <v>75643.67</v>
      </c>
      <c r="I28" s="67"/>
    </row>
    <row r="29" spans="1:9" ht="15.75" thickBot="1" x14ac:dyDescent="0.3">
      <c r="A29" s="60"/>
      <c r="B29" s="61"/>
      <c r="C29" s="61"/>
      <c r="D29" s="61"/>
      <c r="E29" s="61"/>
      <c r="F29" s="61"/>
      <c r="G29" s="62"/>
      <c r="H29" s="60"/>
      <c r="I29" s="62"/>
    </row>
    <row r="30" spans="1:9" ht="15.75" thickBot="1" x14ac:dyDescent="0.3">
      <c r="A30" s="52" t="s">
        <v>84</v>
      </c>
      <c r="B30" s="249"/>
      <c r="C30" s="249"/>
      <c r="D30" s="249"/>
      <c r="E30" s="249"/>
      <c r="F30" s="249"/>
      <c r="G30" s="250"/>
      <c r="H30" s="55">
        <f>H31+H32+H34</f>
        <v>10208</v>
      </c>
      <c r="I30" s="56"/>
    </row>
    <row r="31" spans="1:9" x14ac:dyDescent="0.25">
      <c r="A31" s="21" t="s">
        <v>122</v>
      </c>
      <c r="B31" s="22"/>
      <c r="C31" s="22"/>
      <c r="D31" s="22"/>
      <c r="E31" s="22"/>
      <c r="F31" s="22"/>
      <c r="G31" s="23"/>
      <c r="H31" s="16">
        <v>2100</v>
      </c>
      <c r="I31" s="17"/>
    </row>
    <row r="32" spans="1:9" x14ac:dyDescent="0.25">
      <c r="A32" s="6" t="s">
        <v>123</v>
      </c>
      <c r="B32" s="7"/>
      <c r="C32" s="7"/>
      <c r="D32" s="7"/>
      <c r="E32" s="7"/>
      <c r="F32" s="7"/>
      <c r="G32" s="8"/>
      <c r="H32" s="16">
        <v>8000</v>
      </c>
      <c r="I32" s="17"/>
    </row>
    <row r="33" spans="1:9" x14ac:dyDescent="0.25">
      <c r="A33" s="142" t="s">
        <v>133</v>
      </c>
      <c r="B33" s="143"/>
      <c r="C33" s="143"/>
      <c r="D33" s="143"/>
      <c r="E33" s="143"/>
      <c r="F33" s="143"/>
      <c r="G33" s="144"/>
      <c r="H33" s="38"/>
      <c r="I33" s="39"/>
    </row>
    <row r="34" spans="1:9" ht="15.75" thickBot="1" x14ac:dyDescent="0.3">
      <c r="A34" s="292" t="s">
        <v>146</v>
      </c>
      <c r="B34" s="293"/>
      <c r="C34" s="293"/>
      <c r="D34" s="293"/>
      <c r="E34" s="293"/>
      <c r="F34" s="293"/>
      <c r="G34" s="294"/>
      <c r="H34" s="71">
        <v>108</v>
      </c>
      <c r="I34" s="72"/>
    </row>
    <row r="35" spans="1:9" ht="15.75" thickBot="1" x14ac:dyDescent="0.3">
      <c r="A35" s="115" t="s">
        <v>14</v>
      </c>
      <c r="B35" s="116"/>
      <c r="C35" s="116"/>
      <c r="D35" s="116"/>
      <c r="E35" s="116"/>
      <c r="F35" s="116"/>
      <c r="G35" s="116"/>
      <c r="H35" s="55">
        <f>H10+H30</f>
        <v>102818.48</v>
      </c>
      <c r="I35" s="56"/>
    </row>
    <row r="36" spans="1:9" x14ac:dyDescent="0.25">
      <c r="A36" s="50"/>
      <c r="B36" s="216"/>
      <c r="C36" s="216"/>
      <c r="D36" s="216"/>
      <c r="E36" s="216"/>
      <c r="F36" s="216"/>
      <c r="G36" s="216"/>
      <c r="H36" s="111"/>
      <c r="I36" s="112"/>
    </row>
    <row r="37" spans="1:9" x14ac:dyDescent="0.25">
      <c r="A37" s="24" t="s">
        <v>83</v>
      </c>
      <c r="B37" s="25"/>
      <c r="C37" s="25"/>
      <c r="D37" s="25"/>
      <c r="E37" s="25"/>
      <c r="F37" s="25"/>
      <c r="G37" s="25"/>
      <c r="H37" s="27">
        <f>H4+H10-H28</f>
        <v>146984.58000000002</v>
      </c>
      <c r="I37" s="28"/>
    </row>
    <row r="38" spans="1:9" x14ac:dyDescent="0.25">
      <c r="A38" s="24" t="s">
        <v>104</v>
      </c>
      <c r="B38" s="25"/>
      <c r="C38" s="25"/>
      <c r="D38" s="25"/>
      <c r="E38" s="25"/>
      <c r="F38" s="25"/>
      <c r="G38" s="25"/>
      <c r="H38" s="27">
        <f>H6+H7+H8-H30</f>
        <v>28136</v>
      </c>
      <c r="I38" s="28"/>
    </row>
    <row r="39" spans="1:9" x14ac:dyDescent="0.25">
      <c r="A39" s="32"/>
      <c r="B39" s="110"/>
      <c r="C39" s="110"/>
      <c r="D39" s="110"/>
      <c r="E39" s="110"/>
      <c r="F39" s="110"/>
      <c r="G39" s="110"/>
      <c r="H39" s="32"/>
      <c r="I39" s="33"/>
    </row>
    <row r="40" spans="1:9" x14ac:dyDescent="0.25">
      <c r="A40" s="287" t="s">
        <v>15</v>
      </c>
      <c r="B40" s="288"/>
      <c r="C40" s="288"/>
      <c r="D40" s="288"/>
      <c r="E40" s="288"/>
      <c r="F40" s="288"/>
      <c r="G40" s="288"/>
      <c r="H40" s="38"/>
      <c r="I40" s="39"/>
    </row>
    <row r="41" spans="1:9" x14ac:dyDescent="0.25">
      <c r="A41" s="40" t="s">
        <v>16</v>
      </c>
      <c r="B41" s="41"/>
      <c r="C41" s="41"/>
      <c r="D41" s="41"/>
      <c r="E41" s="41"/>
      <c r="F41" s="41"/>
      <c r="G41" s="41"/>
      <c r="H41" s="27">
        <v>12.5</v>
      </c>
      <c r="I41" s="28"/>
    </row>
    <row r="42" spans="1:9" ht="15.75" thickBot="1" x14ac:dyDescent="0.3">
      <c r="A42" s="45" t="s">
        <v>55</v>
      </c>
      <c r="B42" s="46"/>
      <c r="C42" s="46"/>
      <c r="D42" s="46"/>
      <c r="E42" s="46"/>
      <c r="F42" s="46"/>
      <c r="G42" s="46"/>
      <c r="H42" s="113">
        <f>(H10/H28+H30/H7)*H41</f>
        <v>21.961403786998488</v>
      </c>
      <c r="I42" s="114"/>
    </row>
    <row r="45" spans="1:9" x14ac:dyDescent="0.25">
      <c r="A45" s="34" t="s">
        <v>19</v>
      </c>
      <c r="B45" s="34"/>
      <c r="C45" s="34"/>
      <c r="G45" s="34" t="s">
        <v>20</v>
      </c>
      <c r="H45" s="34"/>
      <c r="I45" s="34"/>
    </row>
    <row r="47" spans="1:9" x14ac:dyDescent="0.25">
      <c r="A47" s="180"/>
      <c r="B47" s="180"/>
      <c r="C47" s="180"/>
      <c r="D47" s="180"/>
      <c r="E47" s="180"/>
      <c r="F47" s="180"/>
      <c r="G47" s="180"/>
      <c r="H47" s="180"/>
      <c r="I47" s="180"/>
    </row>
    <row r="48" spans="1:9" x14ac:dyDescent="0.25">
      <c r="A48" s="288"/>
      <c r="B48" s="288"/>
      <c r="C48" s="288"/>
      <c r="D48" s="288"/>
      <c r="E48" s="288"/>
      <c r="F48" s="288"/>
      <c r="G48" s="288"/>
      <c r="H48" s="216"/>
      <c r="I48" s="216"/>
    </row>
    <row r="49" spans="1:9" x14ac:dyDescent="0.25">
      <c r="A49" s="36"/>
      <c r="B49" s="36"/>
      <c r="C49" s="36"/>
      <c r="D49" s="36"/>
      <c r="E49" s="36"/>
      <c r="F49" s="36"/>
      <c r="G49" s="36"/>
      <c r="H49" s="291"/>
      <c r="I49" s="291"/>
    </row>
    <row r="50" spans="1:9" x14ac:dyDescent="0.25">
      <c r="A50" s="36"/>
      <c r="B50" s="36"/>
      <c r="C50" s="36"/>
      <c r="D50" s="36"/>
      <c r="E50" s="36"/>
      <c r="F50" s="36"/>
      <c r="G50" s="36"/>
      <c r="H50" s="291"/>
      <c r="I50" s="291"/>
    </row>
    <row r="51" spans="1:9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5">
      <c r="A53" s="216"/>
      <c r="B53" s="216"/>
      <c r="C53" s="216"/>
      <c r="D53" s="5"/>
      <c r="E53" s="5"/>
      <c r="F53" s="5"/>
      <c r="G53" s="216"/>
      <c r="H53" s="216"/>
      <c r="I53" s="216"/>
    </row>
  </sheetData>
  <mergeCells count="92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33:G33"/>
    <mergeCell ref="H33:I33"/>
    <mergeCell ref="A23:G23"/>
    <mergeCell ref="H23:I23"/>
    <mergeCell ref="A24:G24"/>
    <mergeCell ref="H24:I24"/>
    <mergeCell ref="A21:G21"/>
    <mergeCell ref="H21:I21"/>
    <mergeCell ref="A22:G22"/>
    <mergeCell ref="H22:I22"/>
    <mergeCell ref="A29:G29"/>
    <mergeCell ref="H29:I29"/>
    <mergeCell ref="A30:G30"/>
    <mergeCell ref="H30:I30"/>
    <mergeCell ref="A25:G25"/>
    <mergeCell ref="H25:I25"/>
    <mergeCell ref="A27:G27"/>
    <mergeCell ref="H27:I27"/>
    <mergeCell ref="A28:G28"/>
    <mergeCell ref="H28:I28"/>
    <mergeCell ref="A26:G26"/>
    <mergeCell ref="H26:I26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0:G40"/>
    <mergeCell ref="H40:I40"/>
    <mergeCell ref="A45:C45"/>
    <mergeCell ref="G45:I45"/>
    <mergeCell ref="A49:G49"/>
    <mergeCell ref="H49:I49"/>
    <mergeCell ref="A41:G41"/>
    <mergeCell ref="H41:I41"/>
    <mergeCell ref="A42:G42"/>
    <mergeCell ref="H42:I42"/>
    <mergeCell ref="A47:G47"/>
    <mergeCell ref="H47:I47"/>
    <mergeCell ref="A50:G50"/>
    <mergeCell ref="H50:I50"/>
    <mergeCell ref="A53:C53"/>
    <mergeCell ref="G53:I53"/>
    <mergeCell ref="A48:G48"/>
    <mergeCell ref="H48:I48"/>
    <mergeCell ref="A34:G34"/>
    <mergeCell ref="H34:I34"/>
    <mergeCell ref="A31:G31"/>
    <mergeCell ref="H31:I31"/>
    <mergeCell ref="A32:G32"/>
    <mergeCell ref="H32:I32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workbookViewId="0">
      <selection activeCell="O34" sqref="O34"/>
    </sheetView>
  </sheetViews>
  <sheetFormatPr defaultRowHeight="15" x14ac:dyDescent="0.25"/>
  <sheetData>
    <row r="1" spans="1:9" ht="18.75" x14ac:dyDescent="0.3">
      <c r="A1" s="104" t="s">
        <v>114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9" x14ac:dyDescent="0.25">
      <c r="A4" s="295" t="s">
        <v>82</v>
      </c>
      <c r="B4" s="30"/>
      <c r="C4" s="30"/>
      <c r="D4" s="30"/>
      <c r="E4" s="30"/>
      <c r="F4" s="30"/>
      <c r="G4" s="30"/>
      <c r="H4" s="118">
        <v>167773.76</v>
      </c>
      <c r="I4" s="119"/>
    </row>
    <row r="5" spans="1:9" x14ac:dyDescent="0.25">
      <c r="A5" s="32"/>
      <c r="B5" s="110"/>
      <c r="C5" s="110"/>
      <c r="D5" s="110"/>
      <c r="E5" s="110"/>
      <c r="F5" s="110"/>
      <c r="G5" s="110"/>
      <c r="H5" s="38"/>
      <c r="I5" s="39"/>
    </row>
    <row r="6" spans="1:9" x14ac:dyDescent="0.25">
      <c r="A6" s="29" t="s">
        <v>73</v>
      </c>
      <c r="B6" s="30"/>
      <c r="C6" s="30"/>
      <c r="D6" s="30"/>
      <c r="E6" s="30"/>
      <c r="F6" s="30"/>
      <c r="G6" s="30"/>
      <c r="H6" s="27">
        <v>37329.4</v>
      </c>
      <c r="I6" s="28"/>
    </row>
    <row r="7" spans="1:9" x14ac:dyDescent="0.25">
      <c r="A7" s="78" t="s">
        <v>33</v>
      </c>
      <c r="B7" s="79"/>
      <c r="C7" s="79"/>
      <c r="D7" s="79"/>
      <c r="E7" s="79"/>
      <c r="F7" s="79"/>
      <c r="G7" s="166"/>
      <c r="H7" s="90">
        <v>16752.439999999999</v>
      </c>
      <c r="I7" s="91"/>
    </row>
    <row r="8" spans="1:9" x14ac:dyDescent="0.25">
      <c r="A8" s="78" t="s">
        <v>54</v>
      </c>
      <c r="B8" s="79"/>
      <c r="C8" s="79"/>
      <c r="D8" s="79"/>
      <c r="E8" s="79"/>
      <c r="F8" s="79"/>
      <c r="G8" s="166"/>
      <c r="H8" s="84" t="s">
        <v>32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H11+H12+H13+H14+H15+H17+H18+H19+H21+H22+H23+H24+H25+H26+H27+H20</f>
        <v>105198.04000000001</v>
      </c>
      <c r="I10" s="141"/>
    </row>
    <row r="11" spans="1:9" x14ac:dyDescent="0.25">
      <c r="A11" s="94" t="s">
        <v>3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8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78" t="s">
        <v>9</v>
      </c>
      <c r="B18" s="79"/>
      <c r="C18" s="79"/>
      <c r="D18" s="79"/>
      <c r="E18" s="79"/>
      <c r="F18" s="79"/>
      <c r="G18" s="166"/>
      <c r="H18" s="76"/>
      <c r="I18" s="77"/>
    </row>
    <row r="19" spans="1:9" x14ac:dyDescent="0.25">
      <c r="A19" s="81" t="s">
        <v>0</v>
      </c>
      <c r="B19" s="82"/>
      <c r="C19" s="82"/>
      <c r="D19" s="82"/>
      <c r="E19" s="82"/>
      <c r="F19" s="82"/>
      <c r="G19" s="167"/>
      <c r="H19" s="76"/>
      <c r="I19" s="77"/>
    </row>
    <row r="20" spans="1:9" x14ac:dyDescent="0.25">
      <c r="A20" s="78" t="s">
        <v>53</v>
      </c>
      <c r="B20" s="79"/>
      <c r="C20" s="79"/>
      <c r="D20" s="79"/>
      <c r="E20" s="79"/>
      <c r="F20" s="79"/>
      <c r="G20" s="166"/>
      <c r="H20" s="84"/>
      <c r="I20" s="85"/>
    </row>
    <row r="21" spans="1:9" x14ac:dyDescent="0.25">
      <c r="A21" s="40" t="s">
        <v>11</v>
      </c>
      <c r="B21" s="41"/>
      <c r="C21" s="41"/>
      <c r="D21" s="41"/>
      <c r="E21" s="41"/>
      <c r="F21" s="41"/>
      <c r="G21" s="41"/>
      <c r="H21" s="84">
        <v>2338.56</v>
      </c>
      <c r="I21" s="85"/>
    </row>
    <row r="22" spans="1:9" x14ac:dyDescent="0.25">
      <c r="A22" s="40" t="s">
        <v>17</v>
      </c>
      <c r="B22" s="41"/>
      <c r="C22" s="41"/>
      <c r="D22" s="41"/>
      <c r="E22" s="41"/>
      <c r="F22" s="41"/>
      <c r="G22" s="41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1"/>
      <c r="H23" s="50"/>
      <c r="I23" s="51"/>
    </row>
    <row r="24" spans="1:9" x14ac:dyDescent="0.25">
      <c r="A24" s="40" t="s">
        <v>12</v>
      </c>
      <c r="B24" s="41"/>
      <c r="C24" s="41"/>
      <c r="D24" s="41"/>
      <c r="E24" s="41"/>
      <c r="F24" s="41"/>
      <c r="G24" s="41"/>
      <c r="H24" s="84">
        <v>18967.919999999998</v>
      </c>
      <c r="I24" s="85"/>
    </row>
    <row r="25" spans="1:9" x14ac:dyDescent="0.25">
      <c r="A25" s="40" t="s">
        <v>51</v>
      </c>
      <c r="B25" s="41"/>
      <c r="C25" s="41"/>
      <c r="D25" s="41"/>
      <c r="E25" s="41"/>
      <c r="F25" s="41"/>
      <c r="G25" s="41"/>
      <c r="H25" s="38">
        <v>61738.720000000001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1"/>
      <c r="H26" s="50">
        <v>18953.79</v>
      </c>
      <c r="I26" s="51"/>
    </row>
    <row r="27" spans="1:9" ht="15.75" thickBot="1" x14ac:dyDescent="0.3">
      <c r="A27" s="68" t="s">
        <v>50</v>
      </c>
      <c r="B27" s="69"/>
      <c r="C27" s="69"/>
      <c r="D27" s="69"/>
      <c r="E27" s="69"/>
      <c r="F27" s="69"/>
      <c r="G27" s="69"/>
      <c r="H27" s="71">
        <v>1116</v>
      </c>
      <c r="I27" s="72"/>
    </row>
    <row r="28" spans="1:9" ht="15.75" thickBot="1" x14ac:dyDescent="0.3">
      <c r="A28" s="63" t="s">
        <v>67</v>
      </c>
      <c r="B28" s="64"/>
      <c r="C28" s="64"/>
      <c r="D28" s="64"/>
      <c r="E28" s="64"/>
      <c r="F28" s="64"/>
      <c r="G28" s="65"/>
      <c r="H28" s="92">
        <v>50257.34</v>
      </c>
      <c r="I28" s="165"/>
    </row>
    <row r="29" spans="1:9" ht="15.75" thickBot="1" x14ac:dyDescent="0.3">
      <c r="A29" s="152"/>
      <c r="B29" s="153"/>
      <c r="C29" s="153"/>
      <c r="D29" s="153"/>
      <c r="E29" s="153"/>
      <c r="F29" s="153"/>
      <c r="G29" s="154"/>
      <c r="H29" s="156"/>
      <c r="I29" s="158"/>
    </row>
    <row r="30" spans="1:9" ht="15.75" thickBot="1" x14ac:dyDescent="0.3">
      <c r="A30" s="52" t="s">
        <v>84</v>
      </c>
      <c r="B30" s="53"/>
      <c r="C30" s="53"/>
      <c r="D30" s="53"/>
      <c r="E30" s="53"/>
      <c r="F30" s="53"/>
      <c r="G30" s="53"/>
      <c r="H30" s="55">
        <f>H32</f>
        <v>360</v>
      </c>
      <c r="I30" s="56"/>
    </row>
    <row r="31" spans="1:9" x14ac:dyDescent="0.25">
      <c r="A31" s="94" t="s">
        <v>133</v>
      </c>
      <c r="B31" s="95"/>
      <c r="C31" s="95"/>
      <c r="D31" s="95"/>
      <c r="E31" s="95"/>
      <c r="F31" s="95"/>
      <c r="G31" s="96"/>
      <c r="H31" s="134"/>
      <c r="I31" s="277"/>
    </row>
    <row r="32" spans="1:9" ht="15.75" thickBot="1" x14ac:dyDescent="0.3">
      <c r="A32" s="126" t="s">
        <v>155</v>
      </c>
      <c r="B32" s="127"/>
      <c r="C32" s="127"/>
      <c r="D32" s="127"/>
      <c r="E32" s="127"/>
      <c r="F32" s="127"/>
      <c r="G32" s="128"/>
      <c r="H32" s="129">
        <v>360</v>
      </c>
      <c r="I32" s="130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3"/>
      <c r="H33" s="55">
        <f>H10+H30</f>
        <v>105558.04000000001</v>
      </c>
      <c r="I33" s="56"/>
    </row>
    <row r="34" spans="1:9" x14ac:dyDescent="0.25">
      <c r="A34" s="57"/>
      <c r="B34" s="58"/>
      <c r="C34" s="58"/>
      <c r="D34" s="58"/>
      <c r="E34" s="58"/>
      <c r="F34" s="58"/>
      <c r="G34" s="58"/>
      <c r="H34" s="120"/>
      <c r="I34" s="121"/>
    </row>
    <row r="35" spans="1:9" x14ac:dyDescent="0.25">
      <c r="A35" s="24" t="s">
        <v>83</v>
      </c>
      <c r="B35" s="25"/>
      <c r="C35" s="25"/>
      <c r="D35" s="25"/>
      <c r="E35" s="25"/>
      <c r="F35" s="25"/>
      <c r="G35" s="25"/>
      <c r="H35" s="27">
        <f>H4+H10-H28</f>
        <v>222714.46000000005</v>
      </c>
      <c r="I35" s="33"/>
    </row>
    <row r="36" spans="1:9" x14ac:dyDescent="0.25">
      <c r="A36" s="24" t="s">
        <v>104</v>
      </c>
      <c r="B36" s="25"/>
      <c r="C36" s="25"/>
      <c r="D36" s="25"/>
      <c r="E36" s="25"/>
      <c r="F36" s="25"/>
      <c r="G36" s="25"/>
      <c r="H36" s="118">
        <f>H6+H7-H30</f>
        <v>53721.84</v>
      </c>
      <c r="I36" s="119"/>
    </row>
    <row r="37" spans="1:9" x14ac:dyDescent="0.25">
      <c r="A37" s="132"/>
      <c r="B37" s="161"/>
      <c r="C37" s="161"/>
      <c r="D37" s="161"/>
      <c r="E37" s="161"/>
      <c r="F37" s="161"/>
      <c r="G37" s="162"/>
      <c r="H37" s="132"/>
      <c r="I37" s="133"/>
    </row>
    <row r="38" spans="1:9" x14ac:dyDescent="0.25">
      <c r="A38" s="78" t="s">
        <v>15</v>
      </c>
      <c r="B38" s="79"/>
      <c r="C38" s="79"/>
      <c r="D38" s="79"/>
      <c r="E38" s="79"/>
      <c r="F38" s="79"/>
      <c r="G38" s="166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7">
        <v>12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6"/>
      <c r="H40" s="113">
        <f>(H30/H7+H10/H28)*H39</f>
        <v>25.376123868821107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3:G33"/>
    <mergeCell ref="H33:I33"/>
    <mergeCell ref="H31:I31"/>
    <mergeCell ref="A32:G32"/>
    <mergeCell ref="H32:I32"/>
    <mergeCell ref="A31:G31"/>
    <mergeCell ref="A34:G34"/>
    <mergeCell ref="H34:I34"/>
    <mergeCell ref="A35:G35"/>
    <mergeCell ref="H35:I35"/>
    <mergeCell ref="A36:G36"/>
    <mergeCell ref="H36:I36"/>
    <mergeCell ref="A40:G40"/>
    <mergeCell ref="H40:I40"/>
    <mergeCell ref="A43:C43"/>
    <mergeCell ref="G43:I43"/>
    <mergeCell ref="A37:G37"/>
    <mergeCell ref="H37:I37"/>
    <mergeCell ref="A38:G38"/>
    <mergeCell ref="H38:I38"/>
    <mergeCell ref="A39:G39"/>
    <mergeCell ref="H39:I39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H40" sqref="H40:I40"/>
    </sheetView>
  </sheetViews>
  <sheetFormatPr defaultRowHeight="15" x14ac:dyDescent="0.25"/>
  <sheetData>
    <row r="1" spans="1:9" ht="18.75" x14ac:dyDescent="0.3">
      <c r="A1" s="104" t="s">
        <v>115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73" t="s">
        <v>2</v>
      </c>
      <c r="I3" s="174"/>
    </row>
    <row r="4" spans="1:9" x14ac:dyDescent="0.25">
      <c r="A4" s="185" t="s">
        <v>79</v>
      </c>
      <c r="B4" s="186"/>
      <c r="C4" s="186"/>
      <c r="D4" s="186"/>
      <c r="E4" s="186"/>
      <c r="F4" s="186"/>
      <c r="G4" s="187"/>
      <c r="H4" s="32">
        <v>88639.16</v>
      </c>
      <c r="I4" s="33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9" t="s">
        <v>119</v>
      </c>
      <c r="B6" s="30"/>
      <c r="C6" s="30"/>
      <c r="D6" s="30"/>
      <c r="E6" s="30"/>
      <c r="F6" s="30"/>
      <c r="G6" s="31"/>
      <c r="H6" s="27">
        <v>41460</v>
      </c>
      <c r="I6" s="28"/>
    </row>
    <row r="7" spans="1:9" x14ac:dyDescent="0.25">
      <c r="A7" s="78" t="s">
        <v>54</v>
      </c>
      <c r="B7" s="79"/>
      <c r="C7" s="79"/>
      <c r="D7" s="79"/>
      <c r="E7" s="79"/>
      <c r="F7" s="79"/>
      <c r="G7" s="80"/>
      <c r="H7" s="84">
        <v>2640</v>
      </c>
      <c r="I7" s="85"/>
    </row>
    <row r="8" spans="1:9" ht="15.75" thickBot="1" x14ac:dyDescent="0.3">
      <c r="A8" s="78"/>
      <c r="B8" s="79"/>
      <c r="C8" s="79"/>
      <c r="D8" s="79"/>
      <c r="E8" s="79"/>
      <c r="F8" s="79"/>
      <c r="G8" s="80"/>
      <c r="H8" s="76"/>
      <c r="I8" s="77"/>
    </row>
    <row r="9" spans="1:9" ht="15.75" thickBot="1" x14ac:dyDescent="0.3">
      <c r="A9" s="63" t="s">
        <v>116</v>
      </c>
      <c r="B9" s="64"/>
      <c r="C9" s="64"/>
      <c r="D9" s="64"/>
      <c r="E9" s="64"/>
      <c r="F9" s="64"/>
      <c r="G9" s="65"/>
      <c r="H9" s="92">
        <f>H10+H11+H12+H13+H14+H16+H17+H18+H30+H20+H21+H22+H23+H24+H25+H26+H19</f>
        <v>102989.79000000001</v>
      </c>
      <c r="I9" s="141"/>
    </row>
    <row r="10" spans="1:9" x14ac:dyDescent="0.25">
      <c r="A10" s="94" t="s">
        <v>3</v>
      </c>
      <c r="B10" s="95"/>
      <c r="C10" s="95"/>
      <c r="D10" s="95"/>
      <c r="E10" s="95"/>
      <c r="F10" s="95"/>
      <c r="G10" s="96"/>
      <c r="H10" s="97"/>
      <c r="I10" s="98"/>
    </row>
    <row r="11" spans="1:9" x14ac:dyDescent="0.25">
      <c r="A11" s="78" t="s">
        <v>4</v>
      </c>
      <c r="B11" s="79"/>
      <c r="C11" s="79"/>
      <c r="D11" s="79"/>
      <c r="E11" s="79"/>
      <c r="F11" s="79"/>
      <c r="G11" s="80"/>
      <c r="H11" s="76"/>
      <c r="I11" s="77"/>
    </row>
    <row r="12" spans="1:9" x14ac:dyDescent="0.25">
      <c r="A12" s="78" t="s">
        <v>5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6</v>
      </c>
      <c r="B13" s="79"/>
      <c r="C13" s="79"/>
      <c r="D13" s="79"/>
      <c r="E13" s="79"/>
      <c r="F13" s="79"/>
      <c r="G13" s="80"/>
      <c r="H13" s="76">
        <v>2083.0500000000002</v>
      </c>
      <c r="I13" s="77"/>
    </row>
    <row r="14" spans="1:9" x14ac:dyDescent="0.25">
      <c r="A14" s="73" t="s">
        <v>7</v>
      </c>
      <c r="B14" s="74"/>
      <c r="C14" s="74"/>
      <c r="D14" s="74"/>
      <c r="E14" s="74"/>
      <c r="F14" s="74"/>
      <c r="G14" s="75"/>
      <c r="H14" s="76"/>
      <c r="I14" s="77"/>
    </row>
    <row r="15" spans="1:9" x14ac:dyDescent="0.25">
      <c r="A15" s="73"/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8" t="s">
        <v>8</v>
      </c>
      <c r="B16" s="79"/>
      <c r="C16" s="79"/>
      <c r="D16" s="79"/>
      <c r="E16" s="79"/>
      <c r="F16" s="79"/>
      <c r="G16" s="8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/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84">
        <v>1836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2152.96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84">
        <v>18233.52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59348.32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206">
        <v>18219.939999999999</v>
      </c>
      <c r="I25" s="207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88501.2</v>
      </c>
      <c r="I27" s="165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H31+H32</f>
        <v>304</v>
      </c>
      <c r="I29" s="56"/>
    </row>
    <row r="30" spans="1:9" x14ac:dyDescent="0.25">
      <c r="A30" s="94" t="s">
        <v>133</v>
      </c>
      <c r="B30" s="95"/>
      <c r="C30" s="95"/>
      <c r="D30" s="95"/>
      <c r="E30" s="95"/>
      <c r="F30" s="95"/>
      <c r="G30" s="96"/>
      <c r="H30" s="120"/>
      <c r="I30" s="121"/>
    </row>
    <row r="31" spans="1:9" x14ac:dyDescent="0.25">
      <c r="A31" s="6" t="s">
        <v>144</v>
      </c>
      <c r="B31" s="7"/>
      <c r="C31" s="7"/>
      <c r="D31" s="7"/>
      <c r="E31" s="7"/>
      <c r="F31" s="7"/>
      <c r="G31" s="8"/>
      <c r="H31" s="9">
        <v>140</v>
      </c>
      <c r="I31" s="10"/>
    </row>
    <row r="32" spans="1:9" ht="15.75" thickBot="1" x14ac:dyDescent="0.3">
      <c r="A32" s="126" t="s">
        <v>145</v>
      </c>
      <c r="B32" s="127"/>
      <c r="C32" s="127"/>
      <c r="D32" s="127"/>
      <c r="E32" s="127"/>
      <c r="F32" s="127"/>
      <c r="G32" s="128"/>
      <c r="H32" s="129">
        <v>164</v>
      </c>
      <c r="I32" s="130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4"/>
      <c r="H33" s="55">
        <f>H9+H29</f>
        <v>103293.79000000001</v>
      </c>
      <c r="I33" s="56"/>
    </row>
    <row r="34" spans="1:9" x14ac:dyDescent="0.25">
      <c r="A34" s="57"/>
      <c r="B34" s="58"/>
      <c r="C34" s="58"/>
      <c r="D34" s="58"/>
      <c r="E34" s="58"/>
      <c r="F34" s="58"/>
      <c r="G34" s="59"/>
      <c r="H34" s="120"/>
      <c r="I34" s="121"/>
    </row>
    <row r="35" spans="1:9" x14ac:dyDescent="0.25">
      <c r="A35" s="24" t="s">
        <v>83</v>
      </c>
      <c r="B35" s="25"/>
      <c r="C35" s="25"/>
      <c r="D35" s="25"/>
      <c r="E35" s="25"/>
      <c r="F35" s="25"/>
      <c r="G35" s="26"/>
      <c r="H35" s="27">
        <f>H4+H9-H27</f>
        <v>103127.75000000001</v>
      </c>
      <c r="I35" s="33"/>
    </row>
    <row r="36" spans="1:9" x14ac:dyDescent="0.25">
      <c r="A36" s="24" t="s">
        <v>85</v>
      </c>
      <c r="B36" s="25"/>
      <c r="C36" s="25"/>
      <c r="D36" s="25"/>
      <c r="E36" s="25"/>
      <c r="F36" s="25"/>
      <c r="G36" s="26"/>
      <c r="H36" s="118">
        <f>H29+H6-H7</f>
        <v>39124</v>
      </c>
      <c r="I36" s="119"/>
    </row>
    <row r="37" spans="1:9" x14ac:dyDescent="0.25">
      <c r="A37" s="132"/>
      <c r="B37" s="161"/>
      <c r="C37" s="161"/>
      <c r="D37" s="161"/>
      <c r="E37" s="161"/>
      <c r="F37" s="161"/>
      <c r="G37" s="133"/>
      <c r="H37" s="132"/>
      <c r="I37" s="133"/>
    </row>
    <row r="38" spans="1:9" x14ac:dyDescent="0.25">
      <c r="A38" s="78" t="s">
        <v>15</v>
      </c>
      <c r="B38" s="79"/>
      <c r="C38" s="79"/>
      <c r="D38" s="79"/>
      <c r="E38" s="79"/>
      <c r="F38" s="79"/>
      <c r="G38" s="80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2"/>
      <c r="H39" s="27">
        <v>12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7"/>
      <c r="H40" s="113">
        <f>H9/H27*H39</f>
        <v>13.964527938604224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3:G33"/>
    <mergeCell ref="H33:I33"/>
    <mergeCell ref="A34:G34"/>
    <mergeCell ref="H34:I34"/>
    <mergeCell ref="A31:G31"/>
    <mergeCell ref="H31:I31"/>
    <mergeCell ref="A32:G32"/>
    <mergeCell ref="H32:I32"/>
    <mergeCell ref="A35:G35"/>
    <mergeCell ref="H35:I35"/>
    <mergeCell ref="A36:G36"/>
    <mergeCell ref="H36:I36"/>
    <mergeCell ref="A37:G37"/>
    <mergeCell ref="H37:I37"/>
    <mergeCell ref="A43:C43"/>
    <mergeCell ref="G43:I43"/>
    <mergeCell ref="A38:G38"/>
    <mergeCell ref="H38:I38"/>
    <mergeCell ref="A39:G39"/>
    <mergeCell ref="H39:I39"/>
    <mergeCell ref="A40:G40"/>
    <mergeCell ref="H40:I40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L39" sqref="L39"/>
    </sheetView>
  </sheetViews>
  <sheetFormatPr defaultRowHeight="15" x14ac:dyDescent="0.25"/>
  <sheetData>
    <row r="1" spans="1:9" ht="18.75" x14ac:dyDescent="0.3">
      <c r="A1" s="104" t="s">
        <v>117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185" t="s">
        <v>82</v>
      </c>
      <c r="B4" s="186"/>
      <c r="C4" s="186"/>
      <c r="D4" s="186"/>
      <c r="E4" s="186"/>
      <c r="F4" s="186"/>
      <c r="G4" s="187"/>
      <c r="H4" s="178">
        <v>92675.66</v>
      </c>
      <c r="I4" s="175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9" t="s">
        <v>119</v>
      </c>
      <c r="B6" s="30"/>
      <c r="C6" s="30"/>
      <c r="D6" s="30"/>
      <c r="E6" s="30"/>
      <c r="F6" s="30"/>
      <c r="G6" s="31"/>
      <c r="H6" s="27">
        <v>59311</v>
      </c>
      <c r="I6" s="28"/>
    </row>
    <row r="7" spans="1:9" x14ac:dyDescent="0.25">
      <c r="A7" s="78" t="s">
        <v>54</v>
      </c>
      <c r="B7" s="79"/>
      <c r="C7" s="79"/>
      <c r="D7" s="79"/>
      <c r="E7" s="79"/>
      <c r="F7" s="79"/>
      <c r="G7" s="80"/>
      <c r="H7" s="84">
        <v>95640</v>
      </c>
      <c r="I7" s="85"/>
    </row>
    <row r="8" spans="1:9" ht="15.75" thickBot="1" x14ac:dyDescent="0.3">
      <c r="A8" s="78"/>
      <c r="B8" s="79"/>
      <c r="C8" s="79"/>
      <c r="D8" s="79"/>
      <c r="E8" s="79"/>
      <c r="F8" s="79"/>
      <c r="G8" s="80"/>
      <c r="H8" s="76"/>
      <c r="I8" s="77"/>
    </row>
    <row r="9" spans="1:9" ht="15.75" thickBot="1" x14ac:dyDescent="0.3">
      <c r="A9" s="63" t="s">
        <v>68</v>
      </c>
      <c r="B9" s="64"/>
      <c r="C9" s="64"/>
      <c r="D9" s="64"/>
      <c r="E9" s="64"/>
      <c r="F9" s="64"/>
      <c r="G9" s="65"/>
      <c r="H9" s="92">
        <f>H10+H11+H12+H13+H14+H16+H17+H18+H31+H20+H21+H22+H23+H24+H25+H26+H19</f>
        <v>83334.47</v>
      </c>
      <c r="I9" s="141"/>
    </row>
    <row r="10" spans="1:9" x14ac:dyDescent="0.25">
      <c r="A10" s="94" t="s">
        <v>3</v>
      </c>
      <c r="B10" s="95"/>
      <c r="C10" s="95"/>
      <c r="D10" s="95"/>
      <c r="E10" s="95"/>
      <c r="F10" s="95"/>
      <c r="G10" s="96"/>
      <c r="H10" s="97">
        <v>2748</v>
      </c>
      <c r="I10" s="98"/>
    </row>
    <row r="11" spans="1:9" x14ac:dyDescent="0.25">
      <c r="A11" s="78" t="s">
        <v>4</v>
      </c>
      <c r="B11" s="79"/>
      <c r="C11" s="79"/>
      <c r="D11" s="79"/>
      <c r="E11" s="79"/>
      <c r="F11" s="79"/>
      <c r="G11" s="80"/>
      <c r="H11" s="76"/>
      <c r="I11" s="77"/>
    </row>
    <row r="12" spans="1:9" x14ac:dyDescent="0.25">
      <c r="A12" s="78" t="s">
        <v>5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6</v>
      </c>
      <c r="B13" s="79"/>
      <c r="C13" s="79"/>
      <c r="D13" s="79"/>
      <c r="E13" s="79"/>
      <c r="F13" s="79"/>
      <c r="G13" s="80"/>
      <c r="H13" s="76">
        <v>2083.0500000000002</v>
      </c>
      <c r="I13" s="77"/>
    </row>
    <row r="14" spans="1:9" x14ac:dyDescent="0.25">
      <c r="A14" s="73" t="s">
        <v>7</v>
      </c>
      <c r="B14" s="74"/>
      <c r="C14" s="74"/>
      <c r="D14" s="74"/>
      <c r="E14" s="74"/>
      <c r="F14" s="74"/>
      <c r="G14" s="75"/>
      <c r="H14" s="76"/>
      <c r="I14" s="77"/>
    </row>
    <row r="15" spans="1:9" x14ac:dyDescent="0.25">
      <c r="A15" s="73"/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8" t="s">
        <v>8</v>
      </c>
      <c r="B16" s="79"/>
      <c r="C16" s="79"/>
      <c r="D16" s="79"/>
      <c r="E16" s="79"/>
      <c r="F16" s="79"/>
      <c r="G16" s="8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/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84">
        <v>1224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2969.6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84">
        <v>13930.65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45342.9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13920.27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85879</v>
      </c>
      <c r="I27" s="165"/>
    </row>
    <row r="28" spans="1:9" ht="15.75" thickBot="1" x14ac:dyDescent="0.3">
      <c r="A28" s="156"/>
      <c r="B28" s="157"/>
      <c r="C28" s="157"/>
      <c r="D28" s="157"/>
      <c r="E28" s="157"/>
      <c r="F28" s="157"/>
      <c r="G28" s="158"/>
      <c r="H28" s="60"/>
      <c r="I28" s="62"/>
    </row>
    <row r="29" spans="1:9" x14ac:dyDescent="0.25">
      <c r="A29" s="296" t="s">
        <v>84</v>
      </c>
      <c r="B29" s="297"/>
      <c r="C29" s="297"/>
      <c r="D29" s="297"/>
      <c r="E29" s="297"/>
      <c r="F29" s="297"/>
      <c r="G29" s="298"/>
      <c r="H29" s="299">
        <f>H30+H32+H33+H34+H35+H36</f>
        <v>9033</v>
      </c>
      <c r="I29" s="300"/>
    </row>
    <row r="30" spans="1:9" x14ac:dyDescent="0.25">
      <c r="A30" s="6" t="s">
        <v>121</v>
      </c>
      <c r="B30" s="7"/>
      <c r="C30" s="7"/>
      <c r="D30" s="7"/>
      <c r="E30" s="7"/>
      <c r="F30" s="7"/>
      <c r="G30" s="8"/>
      <c r="H30" s="9">
        <v>6000</v>
      </c>
      <c r="I30" s="10"/>
    </row>
    <row r="31" spans="1:9" x14ac:dyDescent="0.25">
      <c r="A31" s="40" t="s">
        <v>133</v>
      </c>
      <c r="B31" s="41"/>
      <c r="C31" s="41"/>
      <c r="D31" s="41"/>
      <c r="E31" s="41"/>
      <c r="F31" s="41"/>
      <c r="G31" s="42"/>
      <c r="H31" s="38"/>
      <c r="I31" s="39"/>
    </row>
    <row r="32" spans="1:9" x14ac:dyDescent="0.25">
      <c r="A32" s="40" t="s">
        <v>161</v>
      </c>
      <c r="B32" s="41"/>
      <c r="C32" s="41"/>
      <c r="D32" s="41"/>
      <c r="E32" s="41"/>
      <c r="F32" s="41"/>
      <c r="G32" s="42"/>
      <c r="H32" s="183">
        <v>566</v>
      </c>
      <c r="I32" s="184"/>
    </row>
    <row r="33" spans="1:9" x14ac:dyDescent="0.25">
      <c r="A33" s="40" t="s">
        <v>125</v>
      </c>
      <c r="B33" s="41"/>
      <c r="C33" s="41"/>
      <c r="D33" s="41"/>
      <c r="E33" s="41"/>
      <c r="F33" s="41"/>
      <c r="G33" s="42"/>
      <c r="H33" s="84">
        <v>99</v>
      </c>
      <c r="I33" s="85"/>
    </row>
    <row r="34" spans="1:9" x14ac:dyDescent="0.25">
      <c r="A34" s="40" t="s">
        <v>162</v>
      </c>
      <c r="B34" s="41"/>
      <c r="C34" s="41"/>
      <c r="D34" s="41"/>
      <c r="E34" s="41"/>
      <c r="F34" s="41"/>
      <c r="G34" s="42"/>
      <c r="H34" s="84">
        <v>106</v>
      </c>
      <c r="I34" s="85"/>
    </row>
    <row r="35" spans="1:9" x14ac:dyDescent="0.25">
      <c r="A35" s="40" t="s">
        <v>163</v>
      </c>
      <c r="B35" s="41"/>
      <c r="C35" s="41"/>
      <c r="D35" s="41"/>
      <c r="E35" s="41"/>
      <c r="F35" s="41"/>
      <c r="G35" s="42"/>
      <c r="H35" s="84">
        <v>2180</v>
      </c>
      <c r="I35" s="85"/>
    </row>
    <row r="36" spans="1:9" ht="15.75" thickBot="1" x14ac:dyDescent="0.3">
      <c r="A36" s="45" t="s">
        <v>164</v>
      </c>
      <c r="B36" s="46"/>
      <c r="C36" s="46"/>
      <c r="D36" s="46"/>
      <c r="E36" s="46"/>
      <c r="F36" s="46"/>
      <c r="G36" s="47"/>
      <c r="H36" s="71">
        <v>82</v>
      </c>
      <c r="I36" s="72"/>
    </row>
    <row r="37" spans="1:9" ht="15.75" thickBot="1" x14ac:dyDescent="0.3">
      <c r="A37" s="52" t="s">
        <v>14</v>
      </c>
      <c r="B37" s="53"/>
      <c r="C37" s="53"/>
      <c r="D37" s="53"/>
      <c r="E37" s="53"/>
      <c r="F37" s="53"/>
      <c r="G37" s="54"/>
      <c r="H37" s="55">
        <f>H9+H29</f>
        <v>92367.47</v>
      </c>
      <c r="I37" s="56"/>
    </row>
    <row r="38" spans="1:9" x14ac:dyDescent="0.25">
      <c r="A38" s="57"/>
      <c r="B38" s="58"/>
      <c r="C38" s="58"/>
      <c r="D38" s="58"/>
      <c r="E38" s="58"/>
      <c r="F38" s="58"/>
      <c r="G38" s="59"/>
      <c r="H38" s="120"/>
      <c r="I38" s="121"/>
    </row>
    <row r="39" spans="1:9" x14ac:dyDescent="0.25">
      <c r="A39" s="24" t="s">
        <v>83</v>
      </c>
      <c r="B39" s="25"/>
      <c r="C39" s="25"/>
      <c r="D39" s="25"/>
      <c r="E39" s="25"/>
      <c r="F39" s="25"/>
      <c r="G39" s="26"/>
      <c r="H39" s="27">
        <f>H4+H9-H27</f>
        <v>90131.13</v>
      </c>
      <c r="I39" s="33"/>
    </row>
    <row r="40" spans="1:9" x14ac:dyDescent="0.25">
      <c r="A40" s="24" t="s">
        <v>104</v>
      </c>
      <c r="B40" s="25"/>
      <c r="C40" s="25"/>
      <c r="D40" s="25"/>
      <c r="E40" s="25"/>
      <c r="F40" s="25"/>
      <c r="G40" s="26"/>
      <c r="H40" s="118">
        <f>H7-H6+H29</f>
        <v>45362</v>
      </c>
      <c r="I40" s="119"/>
    </row>
    <row r="41" spans="1:9" x14ac:dyDescent="0.25">
      <c r="A41" s="132"/>
      <c r="B41" s="161"/>
      <c r="C41" s="161"/>
      <c r="D41" s="161"/>
      <c r="E41" s="161"/>
      <c r="F41" s="161"/>
      <c r="G41" s="133"/>
      <c r="H41" s="132"/>
      <c r="I41" s="133"/>
    </row>
    <row r="42" spans="1:9" x14ac:dyDescent="0.25">
      <c r="A42" s="78" t="s">
        <v>15</v>
      </c>
      <c r="B42" s="79"/>
      <c r="C42" s="79"/>
      <c r="D42" s="79"/>
      <c r="E42" s="79"/>
      <c r="F42" s="79"/>
      <c r="G42" s="80"/>
      <c r="H42" s="76"/>
      <c r="I42" s="77"/>
    </row>
    <row r="43" spans="1:9" x14ac:dyDescent="0.25">
      <c r="A43" s="40" t="s">
        <v>16</v>
      </c>
      <c r="B43" s="41"/>
      <c r="C43" s="41"/>
      <c r="D43" s="41"/>
      <c r="E43" s="41"/>
      <c r="F43" s="41"/>
      <c r="G43" s="42"/>
      <c r="H43" s="27">
        <v>10</v>
      </c>
      <c r="I43" s="28"/>
    </row>
    <row r="44" spans="1:9" ht="15.75" thickBot="1" x14ac:dyDescent="0.3">
      <c r="A44" s="45" t="s">
        <v>55</v>
      </c>
      <c r="B44" s="46"/>
      <c r="C44" s="46"/>
      <c r="D44" s="46"/>
      <c r="E44" s="46"/>
      <c r="F44" s="46"/>
      <c r="G44" s="47"/>
      <c r="H44" s="113">
        <f>H9/H27*H43</f>
        <v>9.7037075420067769</v>
      </c>
      <c r="I44" s="114"/>
    </row>
    <row r="47" spans="1:9" x14ac:dyDescent="0.25">
      <c r="A47" s="34" t="s">
        <v>19</v>
      </c>
      <c r="B47" s="34"/>
      <c r="C47" s="34"/>
      <c r="G47" s="34" t="s">
        <v>20</v>
      </c>
      <c r="H47" s="34"/>
      <c r="I47" s="34"/>
    </row>
  </sheetData>
  <mergeCells count="8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31:G31"/>
    <mergeCell ref="H31:I31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7:G37"/>
    <mergeCell ref="H37:I37"/>
    <mergeCell ref="A38:G38"/>
    <mergeCell ref="H38:I38"/>
    <mergeCell ref="A30:G30"/>
    <mergeCell ref="H30:I30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47:C47"/>
    <mergeCell ref="G47:I47"/>
    <mergeCell ref="A42:G42"/>
    <mergeCell ref="H42:I42"/>
    <mergeCell ref="A43:G43"/>
    <mergeCell ref="H43:I43"/>
    <mergeCell ref="A44:G44"/>
    <mergeCell ref="H44:I44"/>
    <mergeCell ref="A39:G39"/>
    <mergeCell ref="H39:I39"/>
    <mergeCell ref="A40:G40"/>
    <mergeCell ref="H40:I40"/>
    <mergeCell ref="A41:G41"/>
    <mergeCell ref="H41:I4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8" workbookViewId="0">
      <selection activeCell="H44" sqref="H44"/>
    </sheetView>
  </sheetViews>
  <sheetFormatPr defaultRowHeight="15" x14ac:dyDescent="0.25"/>
  <sheetData>
    <row r="1" spans="1:9" ht="18.75" x14ac:dyDescent="0.3">
      <c r="A1" s="104" t="s">
        <v>118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73" t="s">
        <v>2</v>
      </c>
      <c r="I3" s="174"/>
    </row>
    <row r="4" spans="1:9" x14ac:dyDescent="0.25">
      <c r="A4" s="185" t="s">
        <v>120</v>
      </c>
      <c r="B4" s="186"/>
      <c r="C4" s="186"/>
      <c r="D4" s="186"/>
      <c r="E4" s="186"/>
      <c r="F4" s="186"/>
      <c r="G4" s="187"/>
      <c r="H4" s="32">
        <v>53228.94</v>
      </c>
      <c r="I4" s="33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9" t="s">
        <v>73</v>
      </c>
      <c r="B6" s="30"/>
      <c r="C6" s="30"/>
      <c r="D6" s="30"/>
      <c r="E6" s="30"/>
      <c r="F6" s="30"/>
      <c r="G6" s="31"/>
      <c r="H6" s="27">
        <v>15069.27</v>
      </c>
      <c r="I6" s="28"/>
    </row>
    <row r="7" spans="1:9" x14ac:dyDescent="0.25">
      <c r="A7" s="78" t="s">
        <v>33</v>
      </c>
      <c r="B7" s="79"/>
      <c r="C7" s="79"/>
      <c r="D7" s="79"/>
      <c r="E7" s="79"/>
      <c r="F7" s="79"/>
      <c r="G7" s="80"/>
      <c r="H7" s="9">
        <v>15984.38</v>
      </c>
      <c r="I7" s="10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9">
        <v>3360</v>
      </c>
      <c r="I8" s="10"/>
    </row>
    <row r="9" spans="1:9" ht="15.75" thickBot="1" x14ac:dyDescent="0.3">
      <c r="A9" s="32"/>
      <c r="B9" s="110"/>
      <c r="C9" s="110"/>
      <c r="D9" s="110"/>
      <c r="E9" s="110"/>
      <c r="F9" s="110"/>
      <c r="G9" s="33"/>
      <c r="H9" s="27"/>
      <c r="I9" s="28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H11+H12+H13+H14+H15+H17+H18+H19+H31+H21+H22+H23+H24+H25+H26+H27+H20</f>
        <v>127525.32999999999</v>
      </c>
      <c r="I10" s="141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21516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8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78" t="s">
        <v>9</v>
      </c>
      <c r="B18" s="79"/>
      <c r="C18" s="79"/>
      <c r="D18" s="79"/>
      <c r="E18" s="79"/>
      <c r="F18" s="79"/>
      <c r="G18" s="80"/>
      <c r="H18" s="76"/>
      <c r="I18" s="77"/>
    </row>
    <row r="19" spans="1:9" x14ac:dyDescent="0.25">
      <c r="A19" s="81" t="s">
        <v>0</v>
      </c>
      <c r="B19" s="82"/>
      <c r="C19" s="82"/>
      <c r="D19" s="82"/>
      <c r="E19" s="82"/>
      <c r="F19" s="82"/>
      <c r="G19" s="83"/>
      <c r="H19" s="76"/>
      <c r="I19" s="77"/>
    </row>
    <row r="20" spans="1:9" x14ac:dyDescent="0.25">
      <c r="A20" s="78" t="s">
        <v>53</v>
      </c>
      <c r="B20" s="79"/>
      <c r="C20" s="79"/>
      <c r="D20" s="79"/>
      <c r="E20" s="79"/>
      <c r="F20" s="79"/>
      <c r="G20" s="80"/>
      <c r="H20" s="84">
        <v>1302</v>
      </c>
      <c r="I20" s="85"/>
    </row>
    <row r="21" spans="1:9" x14ac:dyDescent="0.25">
      <c r="A21" s="40" t="s">
        <v>11</v>
      </c>
      <c r="B21" s="41"/>
      <c r="C21" s="41"/>
      <c r="D21" s="41"/>
      <c r="E21" s="41"/>
      <c r="F21" s="41"/>
      <c r="G21" s="42"/>
      <c r="H21" s="84">
        <v>2672.64</v>
      </c>
      <c r="I21" s="85"/>
    </row>
    <row r="22" spans="1:9" x14ac:dyDescent="0.25">
      <c r="A22" s="40" t="s">
        <v>17</v>
      </c>
      <c r="B22" s="41"/>
      <c r="C22" s="41"/>
      <c r="D22" s="41"/>
      <c r="E22" s="41"/>
      <c r="F22" s="41"/>
      <c r="G22" s="42"/>
      <c r="H22" s="38"/>
      <c r="I22" s="39"/>
    </row>
    <row r="23" spans="1:9" x14ac:dyDescent="0.25">
      <c r="A23" s="40" t="s">
        <v>18</v>
      </c>
      <c r="B23" s="41"/>
      <c r="C23" s="41"/>
      <c r="D23" s="41"/>
      <c r="E23" s="41"/>
      <c r="F23" s="41"/>
      <c r="G23" s="42"/>
      <c r="H23" s="50"/>
      <c r="I23" s="51"/>
    </row>
    <row r="24" spans="1:9" x14ac:dyDescent="0.25">
      <c r="A24" s="40" t="s">
        <v>12</v>
      </c>
      <c r="B24" s="41"/>
      <c r="C24" s="41"/>
      <c r="D24" s="41"/>
      <c r="E24" s="41"/>
      <c r="F24" s="41"/>
      <c r="G24" s="42"/>
      <c r="H24" s="84">
        <v>18810.939999999999</v>
      </c>
      <c r="I24" s="85"/>
    </row>
    <row r="25" spans="1:9" x14ac:dyDescent="0.25">
      <c r="A25" s="40" t="s">
        <v>51</v>
      </c>
      <c r="B25" s="41"/>
      <c r="C25" s="41"/>
      <c r="D25" s="41"/>
      <c r="E25" s="41"/>
      <c r="F25" s="41"/>
      <c r="G25" s="42"/>
      <c r="H25" s="38">
        <v>61227.77</v>
      </c>
      <c r="I25" s="39"/>
    </row>
    <row r="26" spans="1:9" x14ac:dyDescent="0.25">
      <c r="A26" s="40" t="s">
        <v>13</v>
      </c>
      <c r="B26" s="41"/>
      <c r="C26" s="41"/>
      <c r="D26" s="41"/>
      <c r="E26" s="41"/>
      <c r="F26" s="41"/>
      <c r="G26" s="42"/>
      <c r="H26" s="50">
        <v>18796.93</v>
      </c>
      <c r="I26" s="51"/>
    </row>
    <row r="27" spans="1:9" ht="15.75" thickBot="1" x14ac:dyDescent="0.3">
      <c r="A27" s="68" t="s">
        <v>50</v>
      </c>
      <c r="B27" s="69"/>
      <c r="C27" s="69"/>
      <c r="D27" s="69"/>
      <c r="E27" s="69"/>
      <c r="F27" s="69"/>
      <c r="G27" s="70"/>
      <c r="H27" s="71">
        <v>1116</v>
      </c>
      <c r="I27" s="72"/>
    </row>
    <row r="28" spans="1:9" ht="15.75" thickBot="1" x14ac:dyDescent="0.3">
      <c r="A28" s="63" t="s">
        <v>67</v>
      </c>
      <c r="B28" s="64"/>
      <c r="C28" s="64"/>
      <c r="D28" s="64"/>
      <c r="E28" s="64"/>
      <c r="F28" s="64"/>
      <c r="G28" s="65"/>
      <c r="H28" s="66">
        <v>78619.820000000007</v>
      </c>
      <c r="I28" s="67"/>
    </row>
    <row r="29" spans="1:9" ht="15.75" thickBot="1" x14ac:dyDescent="0.3">
      <c r="A29" s="60"/>
      <c r="B29" s="61"/>
      <c r="C29" s="61"/>
      <c r="D29" s="61"/>
      <c r="E29" s="61"/>
      <c r="F29" s="61"/>
      <c r="G29" s="62"/>
      <c r="H29" s="60"/>
      <c r="I29" s="62"/>
    </row>
    <row r="30" spans="1:9" ht="15.75" thickBot="1" x14ac:dyDescent="0.3">
      <c r="A30" s="52" t="s">
        <v>84</v>
      </c>
      <c r="B30" s="53"/>
      <c r="C30" s="53"/>
      <c r="D30" s="53"/>
      <c r="E30" s="53"/>
      <c r="F30" s="53"/>
      <c r="G30" s="54"/>
      <c r="H30" s="55">
        <f>H32+H33+H34+H35</f>
        <v>43042.400000000001</v>
      </c>
      <c r="I30" s="56"/>
    </row>
    <row r="31" spans="1:9" x14ac:dyDescent="0.25">
      <c r="A31" s="168" t="s">
        <v>10</v>
      </c>
      <c r="B31" s="169"/>
      <c r="C31" s="169"/>
      <c r="D31" s="169"/>
      <c r="E31" s="169"/>
      <c r="F31" s="169"/>
      <c r="G31" s="182"/>
      <c r="H31" s="148"/>
      <c r="I31" s="149"/>
    </row>
    <row r="32" spans="1:9" x14ac:dyDescent="0.25">
      <c r="A32" s="6" t="s">
        <v>157</v>
      </c>
      <c r="B32" s="7"/>
      <c r="C32" s="7"/>
      <c r="D32" s="7"/>
      <c r="E32" s="7"/>
      <c r="F32" s="7"/>
      <c r="G32" s="8"/>
      <c r="H32" s="9">
        <v>17560</v>
      </c>
      <c r="I32" s="10"/>
    </row>
    <row r="33" spans="1:9" x14ac:dyDescent="0.25">
      <c r="A33" s="6" t="s">
        <v>158</v>
      </c>
      <c r="B33" s="7"/>
      <c r="C33" s="7"/>
      <c r="D33" s="7"/>
      <c r="E33" s="7"/>
      <c r="F33" s="7"/>
      <c r="G33" s="8"/>
      <c r="H33" s="9">
        <v>1228</v>
      </c>
      <c r="I33" s="10"/>
    </row>
    <row r="34" spans="1:9" x14ac:dyDescent="0.25">
      <c r="A34" s="6" t="s">
        <v>134</v>
      </c>
      <c r="B34" s="7"/>
      <c r="C34" s="7"/>
      <c r="D34" s="7"/>
      <c r="E34" s="7"/>
      <c r="F34" s="7"/>
      <c r="G34" s="8"/>
      <c r="H34" s="9">
        <v>14400</v>
      </c>
      <c r="I34" s="10"/>
    </row>
    <row r="35" spans="1:9" ht="15.75" thickBot="1" x14ac:dyDescent="0.3">
      <c r="A35" s="6" t="s">
        <v>159</v>
      </c>
      <c r="B35" s="7"/>
      <c r="C35" s="7"/>
      <c r="D35" s="7"/>
      <c r="E35" s="7"/>
      <c r="F35" s="7"/>
      <c r="G35" s="8"/>
      <c r="H35" s="9">
        <v>9854.4</v>
      </c>
      <c r="I35" s="10"/>
    </row>
    <row r="36" spans="1:9" ht="15.75" thickBot="1" x14ac:dyDescent="0.3">
      <c r="A36" s="52" t="s">
        <v>14</v>
      </c>
      <c r="B36" s="53"/>
      <c r="C36" s="53"/>
      <c r="D36" s="53"/>
      <c r="E36" s="53"/>
      <c r="F36" s="53"/>
      <c r="G36" s="54"/>
      <c r="H36" s="55">
        <f>H10+H30</f>
        <v>170567.72999999998</v>
      </c>
      <c r="I36" s="56"/>
    </row>
    <row r="37" spans="1:9" x14ac:dyDescent="0.25">
      <c r="A37" s="57"/>
      <c r="B37" s="58"/>
      <c r="C37" s="58"/>
      <c r="D37" s="58"/>
      <c r="E37" s="58"/>
      <c r="F37" s="58"/>
      <c r="G37" s="59"/>
      <c r="H37" s="120"/>
      <c r="I37" s="121"/>
    </row>
    <row r="38" spans="1:9" x14ac:dyDescent="0.25">
      <c r="A38" s="24" t="s">
        <v>83</v>
      </c>
      <c r="B38" s="25"/>
      <c r="C38" s="25"/>
      <c r="D38" s="25"/>
      <c r="E38" s="25"/>
      <c r="F38" s="25"/>
      <c r="G38" s="26"/>
      <c r="H38" s="27">
        <f>H4+H10-H28</f>
        <v>102134.44999999998</v>
      </c>
      <c r="I38" s="33"/>
    </row>
    <row r="39" spans="1:9" x14ac:dyDescent="0.25">
      <c r="A39" s="24" t="s">
        <v>85</v>
      </c>
      <c r="B39" s="25"/>
      <c r="C39" s="25"/>
      <c r="D39" s="25"/>
      <c r="E39" s="25"/>
      <c r="F39" s="25"/>
      <c r="G39" s="26"/>
      <c r="H39" s="118">
        <f>H30-H6-H7-H8</f>
        <v>8628.7500000000018</v>
      </c>
      <c r="I39" s="119"/>
    </row>
    <row r="40" spans="1:9" x14ac:dyDescent="0.25">
      <c r="A40" s="132"/>
      <c r="B40" s="161"/>
      <c r="C40" s="161"/>
      <c r="D40" s="161"/>
      <c r="E40" s="161"/>
      <c r="F40" s="161"/>
      <c r="G40" s="133"/>
      <c r="H40" s="132"/>
      <c r="I40" s="133"/>
    </row>
    <row r="41" spans="1:9" x14ac:dyDescent="0.25">
      <c r="A41" s="78" t="s">
        <v>15</v>
      </c>
      <c r="B41" s="79"/>
      <c r="C41" s="79"/>
      <c r="D41" s="79"/>
      <c r="E41" s="79"/>
      <c r="F41" s="79"/>
      <c r="G41" s="80"/>
      <c r="H41" s="76"/>
      <c r="I41" s="77"/>
    </row>
    <row r="42" spans="1:9" x14ac:dyDescent="0.25">
      <c r="A42" s="40" t="s">
        <v>16</v>
      </c>
      <c r="B42" s="41"/>
      <c r="C42" s="41"/>
      <c r="D42" s="41"/>
      <c r="E42" s="41"/>
      <c r="F42" s="41"/>
      <c r="G42" s="42"/>
      <c r="H42" s="27">
        <v>12</v>
      </c>
      <c r="I42" s="28"/>
    </row>
    <row r="43" spans="1:9" ht="15.75" thickBot="1" x14ac:dyDescent="0.3">
      <c r="A43" s="45" t="s">
        <v>55</v>
      </c>
      <c r="B43" s="46"/>
      <c r="C43" s="46"/>
      <c r="D43" s="46"/>
      <c r="E43" s="46"/>
      <c r="F43" s="46"/>
      <c r="G43" s="47"/>
      <c r="H43" s="113">
        <f>(H10/H28)*H42</f>
        <v>19.464607779564997</v>
      </c>
      <c r="I43" s="114"/>
    </row>
    <row r="46" spans="1:9" x14ac:dyDescent="0.25">
      <c r="A46" s="34" t="s">
        <v>19</v>
      </c>
      <c r="B46" s="34"/>
      <c r="C46" s="34"/>
      <c r="G46" s="34" t="s">
        <v>20</v>
      </c>
      <c r="H46" s="34"/>
      <c r="I46" s="34"/>
    </row>
  </sheetData>
  <mergeCells count="8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6:G36"/>
    <mergeCell ref="H36:I36"/>
    <mergeCell ref="A32:G32"/>
    <mergeCell ref="H32:I32"/>
    <mergeCell ref="A33:G33"/>
    <mergeCell ref="H33:I33"/>
    <mergeCell ref="A34:G34"/>
    <mergeCell ref="H34:I34"/>
    <mergeCell ref="A35:G35"/>
    <mergeCell ref="H35:I35"/>
    <mergeCell ref="A31:G31"/>
    <mergeCell ref="H31:I31"/>
    <mergeCell ref="A37:G37"/>
    <mergeCell ref="H37:I37"/>
    <mergeCell ref="A38:G38"/>
    <mergeCell ref="H38:I38"/>
    <mergeCell ref="A39:G39"/>
    <mergeCell ref="H39:I39"/>
    <mergeCell ref="A43:G43"/>
    <mergeCell ref="H43:I43"/>
    <mergeCell ref="A46:C46"/>
    <mergeCell ref="G46:I46"/>
    <mergeCell ref="A40:G40"/>
    <mergeCell ref="H40:I40"/>
    <mergeCell ref="A41:G41"/>
    <mergeCell ref="H41:I41"/>
    <mergeCell ref="A42:G42"/>
    <mergeCell ref="H42:I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S11" sqref="S11"/>
    </sheetView>
  </sheetViews>
  <sheetFormatPr defaultRowHeight="15" x14ac:dyDescent="0.25"/>
  <sheetData>
    <row r="1" spans="1:9" ht="18.75" x14ac:dyDescent="0.3">
      <c r="A1" s="104" t="s">
        <v>34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79</v>
      </c>
      <c r="B4" s="25"/>
      <c r="C4" s="25"/>
      <c r="D4" s="25"/>
      <c r="E4" s="25"/>
      <c r="F4" s="25"/>
      <c r="G4" s="26"/>
      <c r="H4" s="134">
        <v>122402.67</v>
      </c>
      <c r="I4" s="109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4" t="s">
        <v>81</v>
      </c>
      <c r="B6" s="25"/>
      <c r="C6" s="25"/>
      <c r="D6" s="25"/>
      <c r="E6" s="25"/>
      <c r="F6" s="25"/>
      <c r="G6" s="26"/>
      <c r="H6" s="32">
        <v>196112.33</v>
      </c>
      <c r="I6" s="33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132">
        <v>24100.12</v>
      </c>
      <c r="I7" s="1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4620</v>
      </c>
      <c r="I8" s="85"/>
    </row>
    <row r="9" spans="1:9" ht="15.75" thickBot="1" x14ac:dyDescent="0.3">
      <c r="A9" s="40"/>
      <c r="B9" s="41"/>
      <c r="C9" s="41"/>
      <c r="D9" s="41"/>
      <c r="E9" s="41"/>
      <c r="F9" s="41"/>
      <c r="G9" s="42"/>
      <c r="H9" s="76"/>
      <c r="I9" s="77"/>
    </row>
    <row r="10" spans="1:9" ht="15.75" thickBot="1" x14ac:dyDescent="0.3">
      <c r="A10" s="52" t="s">
        <v>68</v>
      </c>
      <c r="B10" s="53"/>
      <c r="C10" s="53"/>
      <c r="D10" s="53"/>
      <c r="E10" s="53"/>
      <c r="F10" s="53"/>
      <c r="G10" s="54"/>
      <c r="H10" s="92">
        <f>H11+H12+H13+H14+H15+H25+H24+H18+H30+H20+H21+H22+H23+H26+H19</f>
        <v>73304.27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980</v>
      </c>
      <c r="I11" s="98"/>
    </row>
    <row r="12" spans="1:9" x14ac:dyDescent="0.25">
      <c r="A12" s="40" t="s">
        <v>4</v>
      </c>
      <c r="B12" s="41"/>
      <c r="C12" s="41"/>
      <c r="D12" s="41"/>
      <c r="E12" s="41"/>
      <c r="F12" s="41"/>
      <c r="G12" s="42"/>
      <c r="H12" s="76"/>
      <c r="I12" s="77"/>
    </row>
    <row r="13" spans="1:9" x14ac:dyDescent="0.25">
      <c r="A13" s="40" t="s">
        <v>5</v>
      </c>
      <c r="B13" s="41"/>
      <c r="C13" s="41"/>
      <c r="D13" s="41"/>
      <c r="E13" s="41"/>
      <c r="F13" s="41"/>
      <c r="G13" s="42"/>
      <c r="H13" s="76"/>
      <c r="I13" s="77"/>
    </row>
    <row r="14" spans="1:9" x14ac:dyDescent="0.25">
      <c r="A14" s="40" t="s">
        <v>6</v>
      </c>
      <c r="B14" s="41"/>
      <c r="C14" s="41"/>
      <c r="D14" s="41"/>
      <c r="E14" s="41"/>
      <c r="F14" s="41"/>
      <c r="G14" s="42"/>
      <c r="H14" s="76">
        <v>2083.0500000000002</v>
      </c>
      <c r="I14" s="77"/>
    </row>
    <row r="15" spans="1:9" x14ac:dyDescent="0.25">
      <c r="A15" s="135" t="s">
        <v>7</v>
      </c>
      <c r="B15" s="136"/>
      <c r="C15" s="136"/>
      <c r="D15" s="136"/>
      <c r="E15" s="136"/>
      <c r="F15" s="136"/>
      <c r="G15" s="137"/>
      <c r="H15" s="76"/>
      <c r="I15" s="77"/>
    </row>
    <row r="16" spans="1:9" x14ac:dyDescent="0.25">
      <c r="A16" s="138"/>
      <c r="B16" s="139"/>
      <c r="C16" s="139"/>
      <c r="D16" s="139"/>
      <c r="E16" s="139"/>
      <c r="F16" s="139"/>
      <c r="G16" s="140"/>
      <c r="H16" s="76"/>
      <c r="I16" s="77"/>
    </row>
    <row r="17" spans="1:9" x14ac:dyDescent="0.25">
      <c r="A17" s="40" t="s">
        <v>9</v>
      </c>
      <c r="B17" s="41"/>
      <c r="C17" s="41"/>
      <c r="D17" s="41"/>
      <c r="E17" s="41"/>
      <c r="F17" s="41"/>
      <c r="G17" s="42"/>
      <c r="H17" s="76"/>
      <c r="I17" s="77"/>
    </row>
    <row r="18" spans="1:9" x14ac:dyDescent="0.25">
      <c r="A18" s="142" t="s">
        <v>0</v>
      </c>
      <c r="B18" s="143"/>
      <c r="C18" s="143"/>
      <c r="D18" s="143"/>
      <c r="E18" s="143"/>
      <c r="F18" s="143"/>
      <c r="G18" s="144"/>
      <c r="H18" s="76">
        <v>0</v>
      </c>
      <c r="I18" s="77"/>
    </row>
    <row r="19" spans="1:9" x14ac:dyDescent="0.25">
      <c r="A19" s="40" t="s">
        <v>52</v>
      </c>
      <c r="B19" s="41"/>
      <c r="C19" s="41"/>
      <c r="D19" s="41"/>
      <c r="E19" s="41"/>
      <c r="F19" s="41"/>
      <c r="G19" s="42"/>
      <c r="H19" s="38">
        <v>1016.16</v>
      </c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1781.76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12623.77</v>
      </c>
      <c r="I23" s="39"/>
    </row>
    <row r="24" spans="1:9" x14ac:dyDescent="0.25">
      <c r="A24" s="40" t="s">
        <v>56</v>
      </c>
      <c r="B24" s="41"/>
      <c r="C24" s="41"/>
      <c r="D24" s="41"/>
      <c r="E24" s="41"/>
      <c r="F24" s="41"/>
      <c r="G24" s="42"/>
      <c r="H24" s="38">
        <v>41089.160000000003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12614.37</v>
      </c>
      <c r="I25" s="51"/>
    </row>
    <row r="26" spans="1:9" ht="15.75" thickBot="1" x14ac:dyDescent="0.3">
      <c r="A26" s="45" t="s">
        <v>50</v>
      </c>
      <c r="B26" s="46"/>
      <c r="C26" s="46"/>
      <c r="D26" s="46"/>
      <c r="E26" s="46"/>
      <c r="F26" s="46"/>
      <c r="G26" s="47"/>
      <c r="H26" s="71">
        <v>1116</v>
      </c>
      <c r="I26" s="72"/>
    </row>
    <row r="27" spans="1:9" ht="15.75" thickBot="1" x14ac:dyDescent="0.3">
      <c r="A27" s="52" t="s">
        <v>67</v>
      </c>
      <c r="B27" s="53"/>
      <c r="C27" s="53"/>
      <c r="D27" s="53"/>
      <c r="E27" s="53"/>
      <c r="F27" s="53"/>
      <c r="G27" s="54"/>
      <c r="H27" s="66">
        <v>55774.559999999998</v>
      </c>
      <c r="I27" s="67"/>
    </row>
    <row r="28" spans="1:9" ht="15.75" thickBot="1" x14ac:dyDescent="0.3">
      <c r="A28" s="156"/>
      <c r="B28" s="157"/>
      <c r="C28" s="157"/>
      <c r="D28" s="157"/>
      <c r="E28" s="157"/>
      <c r="F28" s="157"/>
      <c r="G28" s="158"/>
      <c r="H28" s="156"/>
      <c r="I28" s="158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H31</f>
        <v>665.5</v>
      </c>
      <c r="I29" s="56"/>
    </row>
    <row r="30" spans="1:9" x14ac:dyDescent="0.25">
      <c r="A30" s="145" t="s">
        <v>133</v>
      </c>
      <c r="B30" s="146"/>
      <c r="C30" s="146"/>
      <c r="D30" s="146"/>
      <c r="E30" s="146"/>
      <c r="F30" s="146"/>
      <c r="G30" s="147"/>
      <c r="H30" s="148"/>
      <c r="I30" s="149"/>
    </row>
    <row r="31" spans="1:9" x14ac:dyDescent="0.25">
      <c r="A31" s="6" t="s">
        <v>137</v>
      </c>
      <c r="B31" s="7"/>
      <c r="C31" s="7"/>
      <c r="D31" s="7"/>
      <c r="E31" s="7"/>
      <c r="F31" s="7"/>
      <c r="G31" s="8"/>
      <c r="H31" s="9">
        <v>665.5</v>
      </c>
      <c r="I31" s="10"/>
    </row>
    <row r="32" spans="1:9" ht="15.75" thickBot="1" x14ac:dyDescent="0.3">
      <c r="A32" s="152"/>
      <c r="B32" s="153"/>
      <c r="C32" s="153"/>
      <c r="D32" s="153"/>
      <c r="E32" s="153"/>
      <c r="F32" s="153"/>
      <c r="G32" s="154"/>
      <c r="H32" s="150"/>
      <c r="I32" s="151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4"/>
      <c r="H33" s="55">
        <f>H29+H10</f>
        <v>73969.77</v>
      </c>
      <c r="I33" s="56"/>
    </row>
    <row r="34" spans="1:9" x14ac:dyDescent="0.25">
      <c r="A34" s="120"/>
      <c r="B34" s="155"/>
      <c r="C34" s="155"/>
      <c r="D34" s="155"/>
      <c r="E34" s="155"/>
      <c r="F34" s="155"/>
      <c r="G34" s="121"/>
      <c r="H34" s="111"/>
      <c r="I34" s="112"/>
    </row>
    <row r="35" spans="1:9" ht="13.5" customHeight="1" x14ac:dyDescent="0.25">
      <c r="A35" s="24" t="s">
        <v>80</v>
      </c>
      <c r="B35" s="25"/>
      <c r="C35" s="25"/>
      <c r="D35" s="25"/>
      <c r="E35" s="25"/>
      <c r="F35" s="25"/>
      <c r="G35" s="26"/>
      <c r="H35" s="27">
        <f>H4+H10-H27</f>
        <v>139932.38</v>
      </c>
      <c r="I35" s="28"/>
    </row>
    <row r="36" spans="1:9" x14ac:dyDescent="0.25">
      <c r="A36" s="24" t="s">
        <v>78</v>
      </c>
      <c r="B36" s="25"/>
      <c r="C36" s="25"/>
      <c r="D36" s="25"/>
      <c r="E36" s="25"/>
      <c r="F36" s="25"/>
      <c r="G36" s="26"/>
      <c r="H36" s="27">
        <f>H6+H7+H8-H29</f>
        <v>224166.94999999998</v>
      </c>
      <c r="I36" s="28"/>
    </row>
    <row r="37" spans="1:9" x14ac:dyDescent="0.25">
      <c r="A37" s="32"/>
      <c r="B37" s="110"/>
      <c r="C37" s="110"/>
      <c r="D37" s="110"/>
      <c r="E37" s="110"/>
      <c r="F37" s="110"/>
      <c r="G37" s="33"/>
      <c r="H37" s="32"/>
      <c r="I37" s="33"/>
    </row>
    <row r="38" spans="1:9" x14ac:dyDescent="0.25">
      <c r="A38" s="24" t="s">
        <v>15</v>
      </c>
      <c r="B38" s="25"/>
      <c r="C38" s="25"/>
      <c r="D38" s="25"/>
      <c r="E38" s="25"/>
      <c r="F38" s="25"/>
      <c r="G38" s="26"/>
      <c r="H38" s="38"/>
      <c r="I38" s="39"/>
    </row>
    <row r="39" spans="1:9" x14ac:dyDescent="0.25">
      <c r="A39" s="40" t="s">
        <v>16</v>
      </c>
      <c r="B39" s="41"/>
      <c r="C39" s="41"/>
      <c r="D39" s="41"/>
      <c r="E39" s="41"/>
      <c r="F39" s="41"/>
      <c r="G39" s="42"/>
      <c r="H39" s="27">
        <v>11.6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7"/>
      <c r="H40" s="113">
        <f>H10/H27*H39</f>
        <v>15.24583128939072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36:G36"/>
    <mergeCell ref="H36:I36"/>
    <mergeCell ref="A37:G37"/>
    <mergeCell ref="H37:I37"/>
    <mergeCell ref="A43:C43"/>
    <mergeCell ref="G43:I43"/>
    <mergeCell ref="A38:G38"/>
    <mergeCell ref="H38:I38"/>
    <mergeCell ref="A39:G39"/>
    <mergeCell ref="H39:I39"/>
    <mergeCell ref="A40:G40"/>
    <mergeCell ref="H40:I40"/>
    <mergeCell ref="A34:G34"/>
    <mergeCell ref="H34:I34"/>
    <mergeCell ref="A28:G28"/>
    <mergeCell ref="H28:I28"/>
    <mergeCell ref="A35:G35"/>
    <mergeCell ref="H35:I35"/>
    <mergeCell ref="A29:G29"/>
    <mergeCell ref="H29:I29"/>
    <mergeCell ref="A33:G33"/>
    <mergeCell ref="H33:I33"/>
    <mergeCell ref="A27:G27"/>
    <mergeCell ref="H27:I27"/>
    <mergeCell ref="A31:G31"/>
    <mergeCell ref="H31:I31"/>
    <mergeCell ref="H32:I32"/>
    <mergeCell ref="A32:G32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8:G8"/>
    <mergeCell ref="H8:I8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4" sqref="K14"/>
    </sheetView>
  </sheetViews>
  <sheetFormatPr defaultRowHeight="15" x14ac:dyDescent="0.25"/>
  <sheetData>
    <row r="1" spans="1:9" ht="18.75" x14ac:dyDescent="0.3">
      <c r="A1" s="104" t="s">
        <v>23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73" t="s">
        <v>2</v>
      </c>
      <c r="I3" s="174"/>
    </row>
    <row r="4" spans="1:9" x14ac:dyDescent="0.25">
      <c r="A4" s="24" t="s">
        <v>82</v>
      </c>
      <c r="B4" s="25"/>
      <c r="C4" s="25"/>
      <c r="D4" s="25"/>
      <c r="E4" s="25"/>
      <c r="F4" s="25"/>
      <c r="G4" s="25"/>
      <c r="H4" s="134">
        <v>78989.440000000002</v>
      </c>
      <c r="I4" s="109"/>
    </row>
    <row r="5" spans="1:9" x14ac:dyDescent="0.25">
      <c r="A5" s="24"/>
      <c r="B5" s="25"/>
      <c r="C5" s="25"/>
      <c r="D5" s="25"/>
      <c r="E5" s="25"/>
      <c r="F5" s="25"/>
      <c r="G5" s="25"/>
      <c r="H5" s="38"/>
      <c r="I5" s="39"/>
    </row>
    <row r="6" spans="1:9" x14ac:dyDescent="0.25">
      <c r="A6" s="24" t="s">
        <v>76</v>
      </c>
      <c r="B6" s="25"/>
      <c r="C6" s="25"/>
      <c r="D6" s="25"/>
      <c r="E6" s="25"/>
      <c r="F6" s="25"/>
      <c r="G6" s="25"/>
      <c r="H6" s="27">
        <v>12004.89</v>
      </c>
      <c r="I6" s="28"/>
    </row>
    <row r="7" spans="1:9" x14ac:dyDescent="0.25">
      <c r="A7" s="86" t="s">
        <v>95</v>
      </c>
      <c r="B7" s="87"/>
      <c r="C7" s="87"/>
      <c r="D7" s="87"/>
      <c r="E7" s="87"/>
      <c r="F7" s="87"/>
      <c r="G7" s="172"/>
      <c r="H7" s="132">
        <v>9152.6</v>
      </c>
      <c r="I7" s="1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3900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H11+H12+H13+H14+H15+H17+H18+H30+H20+H21+H22+H23+H24+H25+H26</f>
        <v>72289.790000000008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97">
        <v>908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0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1781.76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12637.8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41134.800000000003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12628.38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58188.21</v>
      </c>
      <c r="I27" s="165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H31+H32+H33+H34+H35</f>
        <v>6921.1</v>
      </c>
      <c r="I29" s="56"/>
    </row>
    <row r="30" spans="1:9" x14ac:dyDescent="0.25">
      <c r="A30" s="168" t="s">
        <v>133</v>
      </c>
      <c r="B30" s="169"/>
      <c r="C30" s="169"/>
      <c r="D30" s="169"/>
      <c r="E30" s="169"/>
      <c r="F30" s="169"/>
      <c r="G30" s="169"/>
      <c r="H30" s="148"/>
      <c r="I30" s="149"/>
    </row>
    <row r="31" spans="1:9" x14ac:dyDescent="0.25">
      <c r="A31" s="6" t="s">
        <v>139</v>
      </c>
      <c r="B31" s="7"/>
      <c r="C31" s="7"/>
      <c r="D31" s="7"/>
      <c r="E31" s="7"/>
      <c r="F31" s="7"/>
      <c r="G31" s="8"/>
      <c r="H31" s="9">
        <v>4490</v>
      </c>
      <c r="I31" s="10"/>
    </row>
    <row r="32" spans="1:9" x14ac:dyDescent="0.25">
      <c r="A32" s="6" t="s">
        <v>139</v>
      </c>
      <c r="B32" s="7"/>
      <c r="C32" s="7"/>
      <c r="D32" s="7"/>
      <c r="E32" s="7"/>
      <c r="F32" s="7"/>
      <c r="G32" s="8"/>
      <c r="H32" s="159">
        <v>1362.1</v>
      </c>
      <c r="I32" s="160"/>
    </row>
    <row r="33" spans="1:9" x14ac:dyDescent="0.25">
      <c r="A33" s="6" t="s">
        <v>140</v>
      </c>
      <c r="B33" s="7"/>
      <c r="C33" s="7"/>
      <c r="D33" s="7"/>
      <c r="E33" s="7"/>
      <c r="F33" s="7"/>
      <c r="G33" s="8"/>
      <c r="H33" s="9">
        <v>440</v>
      </c>
      <c r="I33" s="10"/>
    </row>
    <row r="34" spans="1:9" x14ac:dyDescent="0.25">
      <c r="A34" s="6" t="s">
        <v>126</v>
      </c>
      <c r="B34" s="7"/>
      <c r="C34" s="7"/>
      <c r="D34" s="7"/>
      <c r="E34" s="7"/>
      <c r="F34" s="7"/>
      <c r="G34" s="8"/>
      <c r="H34" s="159">
        <v>509</v>
      </c>
      <c r="I34" s="160"/>
    </row>
    <row r="35" spans="1:9" x14ac:dyDescent="0.25">
      <c r="A35" s="6" t="s">
        <v>141</v>
      </c>
      <c r="B35" s="7"/>
      <c r="C35" s="7"/>
      <c r="D35" s="7"/>
      <c r="E35" s="7"/>
      <c r="F35" s="7"/>
      <c r="G35" s="8"/>
      <c r="H35" s="9">
        <v>120</v>
      </c>
      <c r="I35" s="10"/>
    </row>
    <row r="36" spans="1:9" x14ac:dyDescent="0.25">
      <c r="A36" s="32"/>
      <c r="B36" s="110"/>
      <c r="C36" s="110"/>
      <c r="D36" s="110"/>
      <c r="E36" s="110"/>
      <c r="F36" s="110"/>
      <c r="G36" s="33"/>
      <c r="H36" s="27"/>
      <c r="I36" s="28"/>
    </row>
    <row r="37" spans="1:9" ht="15.75" thickBot="1" x14ac:dyDescent="0.3">
      <c r="A37" s="115" t="s">
        <v>14</v>
      </c>
      <c r="B37" s="116"/>
      <c r="C37" s="116"/>
      <c r="D37" s="116"/>
      <c r="E37" s="116"/>
      <c r="F37" s="116"/>
      <c r="G37" s="116"/>
      <c r="H37" s="150">
        <f>H10+H29</f>
        <v>79210.890000000014</v>
      </c>
      <c r="I37" s="151"/>
    </row>
    <row r="38" spans="1:9" x14ac:dyDescent="0.25">
      <c r="A38" s="57"/>
      <c r="B38" s="58"/>
      <c r="C38" s="58"/>
      <c r="D38" s="58"/>
      <c r="E38" s="58"/>
      <c r="F38" s="58"/>
      <c r="G38" s="58"/>
      <c r="H38" s="111"/>
      <c r="I38" s="112"/>
    </row>
    <row r="39" spans="1:9" x14ac:dyDescent="0.25">
      <c r="A39" s="24" t="s">
        <v>83</v>
      </c>
      <c r="B39" s="25"/>
      <c r="C39" s="25"/>
      <c r="D39" s="25"/>
      <c r="E39" s="25"/>
      <c r="F39" s="25"/>
      <c r="G39" s="25"/>
      <c r="H39" s="27">
        <f>H4+H10-H27</f>
        <v>93091.020000000019</v>
      </c>
      <c r="I39" s="28"/>
    </row>
    <row r="40" spans="1:9" x14ac:dyDescent="0.25">
      <c r="A40" s="24" t="s">
        <v>142</v>
      </c>
      <c r="B40" s="25"/>
      <c r="C40" s="25"/>
      <c r="D40" s="25"/>
      <c r="E40" s="25"/>
      <c r="F40" s="25"/>
      <c r="G40" s="25"/>
      <c r="H40" s="27">
        <f>H6+H29-H7-H8</f>
        <v>5873.3899999999976</v>
      </c>
      <c r="I40" s="28"/>
    </row>
    <row r="41" spans="1:9" x14ac:dyDescent="0.25">
      <c r="A41" s="132"/>
      <c r="B41" s="161"/>
      <c r="C41" s="161"/>
      <c r="D41" s="161"/>
      <c r="E41" s="161"/>
      <c r="F41" s="161"/>
      <c r="G41" s="162"/>
      <c r="H41" s="163"/>
      <c r="I41" s="164"/>
    </row>
    <row r="42" spans="1:9" x14ac:dyDescent="0.25">
      <c r="A42" s="35" t="s">
        <v>15</v>
      </c>
      <c r="B42" s="36"/>
      <c r="C42" s="36"/>
      <c r="D42" s="36"/>
      <c r="E42" s="36"/>
      <c r="F42" s="36"/>
      <c r="G42" s="36"/>
      <c r="H42" s="76"/>
      <c r="I42" s="77"/>
    </row>
    <row r="43" spans="1:9" x14ac:dyDescent="0.25">
      <c r="A43" s="40" t="s">
        <v>16</v>
      </c>
      <c r="B43" s="41"/>
      <c r="C43" s="41"/>
      <c r="D43" s="41"/>
      <c r="E43" s="41"/>
      <c r="F43" s="41"/>
      <c r="G43" s="41"/>
      <c r="H43" s="27">
        <v>12</v>
      </c>
      <c r="I43" s="28"/>
    </row>
    <row r="44" spans="1:9" ht="15.75" thickBot="1" x14ac:dyDescent="0.3">
      <c r="A44" s="45" t="s">
        <v>55</v>
      </c>
      <c r="B44" s="46"/>
      <c r="C44" s="46"/>
      <c r="D44" s="46"/>
      <c r="E44" s="46"/>
      <c r="F44" s="46"/>
      <c r="G44" s="46"/>
      <c r="H44" s="113">
        <f>(H10/H27+H29/H7)*H43</f>
        <v>23.982405366296614</v>
      </c>
      <c r="I44" s="114"/>
    </row>
    <row r="47" spans="1:9" x14ac:dyDescent="0.25">
      <c r="A47" s="34" t="s">
        <v>19</v>
      </c>
      <c r="B47" s="34"/>
      <c r="C47" s="34"/>
      <c r="G47" s="34" t="s">
        <v>20</v>
      </c>
      <c r="H47" s="34"/>
      <c r="I47" s="34"/>
    </row>
  </sheetData>
  <mergeCells count="86"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8:G8"/>
    <mergeCell ref="H8:I8"/>
    <mergeCell ref="A7:G7"/>
    <mergeCell ref="H7:I7"/>
    <mergeCell ref="A10:G10"/>
    <mergeCell ref="H10:I10"/>
    <mergeCell ref="A11:G11"/>
    <mergeCell ref="H11:I11"/>
    <mergeCell ref="A12:G12"/>
    <mergeCell ref="H12:I12"/>
    <mergeCell ref="H13:I13"/>
    <mergeCell ref="A14:G14"/>
    <mergeCell ref="H14:I14"/>
    <mergeCell ref="A15:G16"/>
    <mergeCell ref="H15:I16"/>
    <mergeCell ref="A13:G13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7:G37"/>
    <mergeCell ref="H37:I37"/>
    <mergeCell ref="H38:I38"/>
    <mergeCell ref="H31:I31"/>
    <mergeCell ref="A31:G31"/>
    <mergeCell ref="A32:G32"/>
    <mergeCell ref="H32:I32"/>
    <mergeCell ref="A33:G33"/>
    <mergeCell ref="H33:I33"/>
    <mergeCell ref="A29:G29"/>
    <mergeCell ref="H29:I29"/>
    <mergeCell ref="A28:G28"/>
    <mergeCell ref="H28:I28"/>
    <mergeCell ref="A38:G38"/>
    <mergeCell ref="A47:C47"/>
    <mergeCell ref="G47:I47"/>
    <mergeCell ref="A43:G43"/>
    <mergeCell ref="H43:I43"/>
    <mergeCell ref="A41:G41"/>
    <mergeCell ref="H41:I41"/>
    <mergeCell ref="A42:G42"/>
    <mergeCell ref="H42:I42"/>
    <mergeCell ref="A44:G44"/>
    <mergeCell ref="H44:I44"/>
    <mergeCell ref="A40:G40"/>
    <mergeCell ref="H40:I40"/>
    <mergeCell ref="A34:G34"/>
    <mergeCell ref="H34:I34"/>
    <mergeCell ref="A35:G35"/>
    <mergeCell ref="H35:I35"/>
    <mergeCell ref="A36:G36"/>
    <mergeCell ref="H36:I36"/>
    <mergeCell ref="H39:I39"/>
    <mergeCell ref="A39:G3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G44" sqref="G44"/>
    </sheetView>
  </sheetViews>
  <sheetFormatPr defaultRowHeight="15" x14ac:dyDescent="0.25"/>
  <sheetData>
    <row r="1" spans="1:9" ht="18.75" x14ac:dyDescent="0.3">
      <c r="A1" s="104" t="s">
        <v>24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86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185" t="s">
        <v>87</v>
      </c>
      <c r="B4" s="186"/>
      <c r="C4" s="186"/>
      <c r="D4" s="186"/>
      <c r="E4" s="186"/>
      <c r="F4" s="186"/>
      <c r="G4" s="187"/>
      <c r="H4" s="118">
        <v>192865.14</v>
      </c>
      <c r="I4" s="175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4" t="s">
        <v>88</v>
      </c>
      <c r="B6" s="25"/>
      <c r="C6" s="25"/>
      <c r="D6" s="25"/>
      <c r="E6" s="25"/>
      <c r="F6" s="25"/>
      <c r="G6" s="26"/>
      <c r="H6" s="27">
        <v>80997.14</v>
      </c>
      <c r="I6" s="28"/>
    </row>
    <row r="7" spans="1:9" x14ac:dyDescent="0.25">
      <c r="A7" s="24" t="s">
        <v>95</v>
      </c>
      <c r="B7" s="25"/>
      <c r="C7" s="25"/>
      <c r="D7" s="25"/>
      <c r="E7" s="25"/>
      <c r="F7" s="25"/>
      <c r="G7" s="26"/>
      <c r="H7" s="27">
        <v>8462.9500000000007</v>
      </c>
      <c r="I7" s="28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1620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H11+H12+H13+H14+H15+H17+H18+H31+H21+H20+H22+H23+H24+H25+H26+H19</f>
        <v>65259.090000000004</v>
      </c>
      <c r="I10" s="141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1070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>
        <v>0</v>
      </c>
      <c r="I18" s="77"/>
    </row>
    <row r="19" spans="1:9" x14ac:dyDescent="0.25">
      <c r="A19" s="40" t="s">
        <v>53</v>
      </c>
      <c r="B19" s="41"/>
      <c r="C19" s="41"/>
      <c r="D19" s="41"/>
      <c r="E19" s="41"/>
      <c r="F19" s="41"/>
      <c r="G19" s="42"/>
      <c r="H19" s="84">
        <v>1303.5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183">
        <v>1447.68</v>
      </c>
      <c r="I20" s="184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11084.34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36078.44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11076.08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92">
        <v>30948.2</v>
      </c>
      <c r="I27" s="165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H30</f>
        <v>1750</v>
      </c>
      <c r="I29" s="107"/>
    </row>
    <row r="30" spans="1:9" x14ac:dyDescent="0.25">
      <c r="A30" s="99" t="s">
        <v>124</v>
      </c>
      <c r="B30" s="100"/>
      <c r="C30" s="100"/>
      <c r="D30" s="100"/>
      <c r="E30" s="100"/>
      <c r="F30" s="100"/>
      <c r="G30" s="101"/>
      <c r="H30" s="176">
        <v>1750</v>
      </c>
      <c r="I30" s="177"/>
    </row>
    <row r="31" spans="1:9" ht="15.75" thickBot="1" x14ac:dyDescent="0.3">
      <c r="A31" s="168" t="s">
        <v>133</v>
      </c>
      <c r="B31" s="169"/>
      <c r="C31" s="169"/>
      <c r="D31" s="169"/>
      <c r="E31" s="169"/>
      <c r="F31" s="169"/>
      <c r="G31" s="182"/>
      <c r="H31" s="111"/>
      <c r="I31" s="112"/>
    </row>
    <row r="32" spans="1:9" ht="15.75" thickBot="1" x14ac:dyDescent="0.3">
      <c r="A32" s="52" t="s">
        <v>14</v>
      </c>
      <c r="B32" s="53"/>
      <c r="C32" s="53"/>
      <c r="D32" s="53"/>
      <c r="E32" s="53"/>
      <c r="F32" s="53"/>
      <c r="G32" s="54"/>
      <c r="H32" s="55">
        <f>SUM(H11:H29)</f>
        <v>97957.290000000008</v>
      </c>
      <c r="I32" s="56"/>
    </row>
    <row r="33" spans="1:9" x14ac:dyDescent="0.25">
      <c r="A33" s="108"/>
      <c r="B33" s="181"/>
      <c r="C33" s="181"/>
      <c r="D33" s="181"/>
      <c r="E33" s="181"/>
      <c r="F33" s="181"/>
      <c r="G33" s="109"/>
      <c r="H33" s="178"/>
      <c r="I33" s="175"/>
    </row>
    <row r="34" spans="1:9" x14ac:dyDescent="0.25">
      <c r="A34" s="24" t="s">
        <v>89</v>
      </c>
      <c r="B34" s="25"/>
      <c r="C34" s="25"/>
      <c r="D34" s="25"/>
      <c r="E34" s="25"/>
      <c r="F34" s="25"/>
      <c r="G34" s="26"/>
      <c r="H34" s="118">
        <f>H4+H10-H27</f>
        <v>227176.03</v>
      </c>
      <c r="I34" s="175"/>
    </row>
    <row r="35" spans="1:9" x14ac:dyDescent="0.25">
      <c r="A35" s="24" t="s">
        <v>90</v>
      </c>
      <c r="B35" s="25"/>
      <c r="C35" s="25"/>
      <c r="D35" s="25"/>
      <c r="E35" s="25"/>
      <c r="F35" s="25"/>
      <c r="G35" s="26"/>
      <c r="H35" s="27">
        <f>H6-H7-H8+H29</f>
        <v>72664.19</v>
      </c>
      <c r="I35" s="28"/>
    </row>
    <row r="36" spans="1:9" x14ac:dyDescent="0.25">
      <c r="A36" s="179"/>
      <c r="B36" s="180"/>
      <c r="C36" s="180"/>
      <c r="D36" s="180"/>
      <c r="E36" s="180"/>
      <c r="F36" s="180"/>
      <c r="G36" s="180"/>
      <c r="H36" s="163"/>
      <c r="I36" s="164"/>
    </row>
    <row r="37" spans="1:9" x14ac:dyDescent="0.25">
      <c r="A37" s="40" t="s">
        <v>15</v>
      </c>
      <c r="B37" s="41"/>
      <c r="C37" s="41"/>
      <c r="D37" s="41"/>
      <c r="E37" s="41"/>
      <c r="F37" s="41"/>
      <c r="G37" s="41"/>
      <c r="H37" s="38"/>
      <c r="I37" s="39"/>
    </row>
    <row r="38" spans="1:9" x14ac:dyDescent="0.25">
      <c r="A38" s="40" t="s">
        <v>16</v>
      </c>
      <c r="B38" s="41"/>
      <c r="C38" s="41"/>
      <c r="D38" s="41"/>
      <c r="E38" s="41"/>
      <c r="F38" s="41"/>
      <c r="G38" s="41"/>
      <c r="H38" s="27">
        <v>12</v>
      </c>
      <c r="I38" s="28"/>
    </row>
    <row r="39" spans="1:9" ht="15.75" thickBot="1" x14ac:dyDescent="0.3">
      <c r="A39" s="45" t="s">
        <v>55</v>
      </c>
      <c r="B39" s="46"/>
      <c r="C39" s="46"/>
      <c r="D39" s="46"/>
      <c r="E39" s="46"/>
      <c r="F39" s="46"/>
      <c r="G39" s="46"/>
      <c r="H39" s="113">
        <f>H10/H27*H38</f>
        <v>25.303865168248883</v>
      </c>
      <c r="I39" s="114"/>
    </row>
    <row r="42" spans="1:9" x14ac:dyDescent="0.25">
      <c r="A42" s="34" t="s">
        <v>19</v>
      </c>
      <c r="B42" s="34"/>
      <c r="C42" s="34"/>
      <c r="G42" s="34" t="s">
        <v>20</v>
      </c>
      <c r="H42" s="34"/>
      <c r="I42" s="34"/>
    </row>
  </sheetData>
  <mergeCells count="76">
    <mergeCell ref="A6:G6"/>
    <mergeCell ref="A7:G7"/>
    <mergeCell ref="H7:I7"/>
    <mergeCell ref="H6:I6"/>
    <mergeCell ref="A9:G9"/>
    <mergeCell ref="H9:I9"/>
    <mergeCell ref="A8:G8"/>
    <mergeCell ref="H8:I8"/>
    <mergeCell ref="A5:G5"/>
    <mergeCell ref="H5:I5"/>
    <mergeCell ref="A1:I1"/>
    <mergeCell ref="C2:F2"/>
    <mergeCell ref="A3:G3"/>
    <mergeCell ref="H3:I3"/>
    <mergeCell ref="A4:G4"/>
    <mergeCell ref="H4:I4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31:G31"/>
    <mergeCell ref="H31:I31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42:C42"/>
    <mergeCell ref="G42:I42"/>
    <mergeCell ref="A39:G39"/>
    <mergeCell ref="H39:I39"/>
    <mergeCell ref="A32:G32"/>
    <mergeCell ref="H32:I32"/>
    <mergeCell ref="H33:I33"/>
    <mergeCell ref="A37:G37"/>
    <mergeCell ref="H37:I37"/>
    <mergeCell ref="A38:G38"/>
    <mergeCell ref="H38:I38"/>
    <mergeCell ref="A36:G36"/>
    <mergeCell ref="H36:I36"/>
    <mergeCell ref="A33:G33"/>
    <mergeCell ref="A34:G34"/>
    <mergeCell ref="H34:I34"/>
    <mergeCell ref="A35:G35"/>
    <mergeCell ref="H35:I35"/>
    <mergeCell ref="A29:G29"/>
    <mergeCell ref="A30:G30"/>
    <mergeCell ref="H30:I30"/>
    <mergeCell ref="A25:G25"/>
    <mergeCell ref="H25:I25"/>
    <mergeCell ref="A26:G26"/>
    <mergeCell ref="H26:I26"/>
    <mergeCell ref="H29:I29"/>
    <mergeCell ref="A27:G27"/>
    <mergeCell ref="H27:I27"/>
    <mergeCell ref="A28:G28"/>
    <mergeCell ref="H28:I2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8" workbookViewId="0">
      <selection activeCell="H41" sqref="H41:I41"/>
    </sheetView>
  </sheetViews>
  <sheetFormatPr defaultRowHeight="15" x14ac:dyDescent="0.25"/>
  <sheetData>
    <row r="1" spans="1:9" ht="18.75" x14ac:dyDescent="0.3">
      <c r="A1" s="104" t="s">
        <v>25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82</v>
      </c>
      <c r="B4" s="25"/>
      <c r="C4" s="25"/>
      <c r="D4" s="25"/>
      <c r="E4" s="25"/>
      <c r="F4" s="25"/>
      <c r="G4" s="26"/>
      <c r="H4" s="188">
        <v>176045.15</v>
      </c>
      <c r="I4" s="189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4" t="s">
        <v>91</v>
      </c>
      <c r="B6" s="25"/>
      <c r="C6" s="25"/>
      <c r="D6" s="25"/>
      <c r="E6" s="25"/>
      <c r="F6" s="25"/>
      <c r="G6" s="26"/>
      <c r="H6" s="32">
        <v>17617.8</v>
      </c>
      <c r="I6" s="33"/>
    </row>
    <row r="7" spans="1:9" x14ac:dyDescent="0.25">
      <c r="A7" s="86" t="s">
        <v>95</v>
      </c>
      <c r="B7" s="87"/>
      <c r="C7" s="87"/>
      <c r="D7" s="87"/>
      <c r="E7" s="87"/>
      <c r="F7" s="87"/>
      <c r="G7" s="88"/>
      <c r="H7" s="43">
        <v>16281</v>
      </c>
      <c r="I7" s="44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4020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80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H11+H12+H13+H14+H15+H17+H18+H31+H20+H21+H22+H23+H24+H25+H26+H19</f>
        <v>84577.84</v>
      </c>
      <c r="I10" s="190"/>
    </row>
    <row r="11" spans="1:9" x14ac:dyDescent="0.25">
      <c r="A11" s="94" t="s">
        <v>3</v>
      </c>
      <c r="B11" s="95"/>
      <c r="C11" s="95"/>
      <c r="D11" s="95"/>
      <c r="E11" s="95"/>
      <c r="F11" s="95"/>
      <c r="G11" s="96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>
        <v>4002.7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84">
        <v>1096.8</v>
      </c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2152.96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38">
        <v>14108.13</v>
      </c>
      <c r="I23" s="39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38">
        <v>45920.58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14097.62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s="3" customFormat="1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64392.800000000003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H30+H32+H33</f>
        <v>10094.799999999999</v>
      </c>
      <c r="I29" s="56"/>
    </row>
    <row r="30" spans="1:9" x14ac:dyDescent="0.25">
      <c r="A30" s="99" t="s">
        <v>127</v>
      </c>
      <c r="B30" s="100"/>
      <c r="C30" s="100"/>
      <c r="D30" s="100"/>
      <c r="E30" s="100"/>
      <c r="F30" s="100"/>
      <c r="G30" s="101"/>
      <c r="H30" s="102">
        <v>10000</v>
      </c>
      <c r="I30" s="103"/>
    </row>
    <row r="31" spans="1:9" x14ac:dyDescent="0.25">
      <c r="A31" s="191" t="s">
        <v>133</v>
      </c>
      <c r="B31" s="192"/>
      <c r="C31" s="192"/>
      <c r="D31" s="192"/>
      <c r="E31" s="192"/>
      <c r="F31" s="192"/>
      <c r="G31" s="193"/>
      <c r="H31" s="111"/>
      <c r="I31" s="112"/>
    </row>
    <row r="32" spans="1:9" x14ac:dyDescent="0.25">
      <c r="A32" s="6" t="s">
        <v>151</v>
      </c>
      <c r="B32" s="7"/>
      <c r="C32" s="7"/>
      <c r="D32" s="7"/>
      <c r="E32" s="7"/>
      <c r="F32" s="7"/>
      <c r="G32" s="8"/>
      <c r="H32" s="9">
        <v>24</v>
      </c>
      <c r="I32" s="10"/>
    </row>
    <row r="33" spans="1:9" ht="15.75" thickBot="1" x14ac:dyDescent="0.3">
      <c r="A33" s="6" t="s">
        <v>152</v>
      </c>
      <c r="B33" s="7"/>
      <c r="C33" s="7"/>
      <c r="D33" s="7"/>
      <c r="E33" s="7"/>
      <c r="F33" s="7"/>
      <c r="G33" s="8"/>
      <c r="H33" s="9">
        <v>70.8</v>
      </c>
      <c r="I33" s="10"/>
    </row>
    <row r="34" spans="1:9" ht="15.75" thickBot="1" x14ac:dyDescent="0.3">
      <c r="A34" s="52" t="s">
        <v>14</v>
      </c>
      <c r="B34" s="53"/>
      <c r="C34" s="53"/>
      <c r="D34" s="53"/>
      <c r="E34" s="53"/>
      <c r="F34" s="53"/>
      <c r="G34" s="54"/>
      <c r="H34" s="55">
        <f>H10+H29</f>
        <v>94672.639999999999</v>
      </c>
      <c r="I34" s="56"/>
    </row>
    <row r="35" spans="1:9" x14ac:dyDescent="0.25">
      <c r="A35" s="57"/>
      <c r="B35" s="58"/>
      <c r="C35" s="58"/>
      <c r="D35" s="58"/>
      <c r="E35" s="58"/>
      <c r="F35" s="58"/>
      <c r="G35" s="59"/>
      <c r="H35" s="111"/>
      <c r="I35" s="112"/>
    </row>
    <row r="36" spans="1:9" x14ac:dyDescent="0.25">
      <c r="A36" s="24" t="s">
        <v>83</v>
      </c>
      <c r="B36" s="25"/>
      <c r="C36" s="25"/>
      <c r="D36" s="25"/>
      <c r="E36" s="25"/>
      <c r="F36" s="25"/>
      <c r="G36" s="26"/>
      <c r="H36" s="197">
        <f>H4+H10-H27</f>
        <v>196230.19</v>
      </c>
      <c r="I36" s="189"/>
    </row>
    <row r="37" spans="1:9" x14ac:dyDescent="0.25">
      <c r="A37" s="24" t="s">
        <v>104</v>
      </c>
      <c r="B37" s="25"/>
      <c r="C37" s="25"/>
      <c r="D37" s="25"/>
      <c r="E37" s="25"/>
      <c r="F37" s="25"/>
      <c r="G37" s="26"/>
      <c r="H37" s="27">
        <f>H6+H7+H8-H29</f>
        <v>27824.000000000004</v>
      </c>
      <c r="I37" s="28"/>
    </row>
    <row r="38" spans="1:9" x14ac:dyDescent="0.25">
      <c r="A38" s="163"/>
      <c r="B38" s="194"/>
      <c r="C38" s="194"/>
      <c r="D38" s="194"/>
      <c r="E38" s="194"/>
      <c r="F38" s="194"/>
      <c r="G38" s="164"/>
      <c r="H38" s="195"/>
      <c r="I38" s="196"/>
    </row>
    <row r="39" spans="1:9" x14ac:dyDescent="0.25">
      <c r="A39" s="78" t="s">
        <v>15</v>
      </c>
      <c r="B39" s="79"/>
      <c r="C39" s="79"/>
      <c r="D39" s="79"/>
      <c r="E39" s="79"/>
      <c r="F39" s="79"/>
      <c r="G39" s="80"/>
      <c r="H39" s="132"/>
      <c r="I39" s="133"/>
    </row>
    <row r="40" spans="1:9" x14ac:dyDescent="0.25">
      <c r="A40" s="40" t="s">
        <v>16</v>
      </c>
      <c r="B40" s="41"/>
      <c r="C40" s="41"/>
      <c r="D40" s="41"/>
      <c r="E40" s="41"/>
      <c r="F40" s="41"/>
      <c r="G40" s="42"/>
      <c r="H40" s="198">
        <v>10</v>
      </c>
      <c r="I40" s="199"/>
    </row>
    <row r="41" spans="1:9" ht="15.75" thickBot="1" x14ac:dyDescent="0.3">
      <c r="A41" s="45" t="s">
        <v>55</v>
      </c>
      <c r="B41" s="46"/>
      <c r="C41" s="46"/>
      <c r="D41" s="46"/>
      <c r="E41" s="46"/>
      <c r="F41" s="46"/>
      <c r="G41" s="47"/>
      <c r="H41" s="113">
        <f>(H10/H27+H29/H7)*H40</f>
        <v>19.335029685225237</v>
      </c>
      <c r="I41" s="114"/>
    </row>
    <row r="44" spans="1:9" x14ac:dyDescent="0.25">
      <c r="A44" s="34" t="s">
        <v>19</v>
      </c>
      <c r="B44" s="34"/>
      <c r="C44" s="34"/>
      <c r="G44" s="34" t="s">
        <v>20</v>
      </c>
      <c r="H44" s="34"/>
      <c r="I44" s="34"/>
    </row>
  </sheetData>
  <mergeCells count="80">
    <mergeCell ref="A32:G32"/>
    <mergeCell ref="H32:I32"/>
    <mergeCell ref="A33:G33"/>
    <mergeCell ref="H33:I33"/>
    <mergeCell ref="A44:C44"/>
    <mergeCell ref="G44:I44"/>
    <mergeCell ref="A40:G40"/>
    <mergeCell ref="H40:I40"/>
    <mergeCell ref="A41:G41"/>
    <mergeCell ref="H41:I41"/>
    <mergeCell ref="H19:I19"/>
    <mergeCell ref="A8:G8"/>
    <mergeCell ref="H8:I8"/>
    <mergeCell ref="A39:G39"/>
    <mergeCell ref="H39:I39"/>
    <mergeCell ref="A38:G38"/>
    <mergeCell ref="A34:G34"/>
    <mergeCell ref="H34:I34"/>
    <mergeCell ref="H38:I38"/>
    <mergeCell ref="A35:G35"/>
    <mergeCell ref="H35:I35"/>
    <mergeCell ref="A36:G36"/>
    <mergeCell ref="H36:I36"/>
    <mergeCell ref="A37:G37"/>
    <mergeCell ref="H37:I37"/>
    <mergeCell ref="A26:G26"/>
    <mergeCell ref="H25:I25"/>
    <mergeCell ref="H26:I26"/>
    <mergeCell ref="A29:G29"/>
    <mergeCell ref="H29:I29"/>
    <mergeCell ref="A28:G28"/>
    <mergeCell ref="H28:I28"/>
    <mergeCell ref="A27:G27"/>
    <mergeCell ref="H27:I27"/>
    <mergeCell ref="H15:I16"/>
    <mergeCell ref="A31:G31"/>
    <mergeCell ref="H31:I31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A1:I1"/>
    <mergeCell ref="C2:F2"/>
    <mergeCell ref="A3:G3"/>
    <mergeCell ref="H3:I3"/>
    <mergeCell ref="A4:G4"/>
    <mergeCell ref="H4:I4"/>
    <mergeCell ref="A9:G9"/>
    <mergeCell ref="A5:G5"/>
    <mergeCell ref="H5:I5"/>
    <mergeCell ref="A6:G6"/>
    <mergeCell ref="H6:I6"/>
    <mergeCell ref="A7:G7"/>
    <mergeCell ref="H7:I7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L43" sqref="L43"/>
    </sheetView>
  </sheetViews>
  <sheetFormatPr defaultRowHeight="15" x14ac:dyDescent="0.25"/>
  <sheetData>
    <row r="1" spans="1:9" ht="18.75" x14ac:dyDescent="0.3">
      <c r="A1" s="104" t="s">
        <v>26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70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6" t="s">
        <v>2</v>
      </c>
      <c r="I3" s="107"/>
    </row>
    <row r="4" spans="1:9" x14ac:dyDescent="0.25">
      <c r="A4" s="24" t="s">
        <v>92</v>
      </c>
      <c r="B4" s="25"/>
      <c r="C4" s="25"/>
      <c r="D4" s="25"/>
      <c r="E4" s="25"/>
      <c r="F4" s="25"/>
      <c r="G4" s="26"/>
      <c r="H4" s="118">
        <v>26340.99</v>
      </c>
      <c r="I4" s="175"/>
    </row>
    <row r="5" spans="1:9" x14ac:dyDescent="0.25">
      <c r="A5" s="32"/>
      <c r="B5" s="110"/>
      <c r="C5" s="110"/>
      <c r="D5" s="110"/>
      <c r="E5" s="110"/>
      <c r="F5" s="110"/>
      <c r="G5" s="33"/>
      <c r="H5" s="27"/>
      <c r="I5" s="28"/>
    </row>
    <row r="6" spans="1:9" x14ac:dyDescent="0.25">
      <c r="A6" s="24" t="s">
        <v>94</v>
      </c>
      <c r="B6" s="25"/>
      <c r="C6" s="25"/>
      <c r="D6" s="25"/>
      <c r="E6" s="25"/>
      <c r="F6" s="25"/>
      <c r="G6" s="26"/>
      <c r="H6" s="27">
        <v>42509.63</v>
      </c>
      <c r="I6" s="28"/>
    </row>
    <row r="7" spans="1:9" x14ac:dyDescent="0.25">
      <c r="A7" s="86" t="s">
        <v>95</v>
      </c>
      <c r="B7" s="87"/>
      <c r="C7" s="87"/>
      <c r="D7" s="87"/>
      <c r="E7" s="87"/>
      <c r="F7" s="87"/>
      <c r="G7" s="88"/>
      <c r="H7" s="27">
        <v>25151.77</v>
      </c>
      <c r="I7" s="28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9">
        <v>2340</v>
      </c>
      <c r="I8" s="10"/>
    </row>
    <row r="9" spans="1:9" ht="15.75" thickBot="1" x14ac:dyDescent="0.3">
      <c r="A9" s="32"/>
      <c r="B9" s="110"/>
      <c r="C9" s="110"/>
      <c r="D9" s="110"/>
      <c r="E9" s="110"/>
      <c r="F9" s="110"/>
      <c r="G9" s="33"/>
      <c r="H9" s="27"/>
      <c r="I9" s="28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65"/>
      <c r="H10" s="92">
        <f>H11+H12+H13+H14+H15+H17+H18+H30+H20+H21+H22+H23+H24+H25+H26+H19</f>
        <v>147016.4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6"/>
      <c r="H11" s="97">
        <v>88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80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80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80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75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75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80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76">
        <v>7094.27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80"/>
      <c r="H19" s="84"/>
      <c r="I19" s="85"/>
    </row>
    <row r="20" spans="1:9" x14ac:dyDescent="0.25">
      <c r="A20" s="40" t="s">
        <v>11</v>
      </c>
      <c r="B20" s="41"/>
      <c r="C20" s="41"/>
      <c r="D20" s="41"/>
      <c r="E20" s="41"/>
      <c r="F20" s="41"/>
      <c r="G20" s="42"/>
      <c r="H20" s="84">
        <v>4008.96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2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2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2"/>
      <c r="H23" s="84">
        <v>22782.6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2"/>
      <c r="H24" s="84">
        <v>84042.48</v>
      </c>
      <c r="I24" s="85"/>
    </row>
    <row r="25" spans="1:9" x14ac:dyDescent="0.25">
      <c r="A25" s="40" t="s">
        <v>13</v>
      </c>
      <c r="B25" s="41"/>
      <c r="C25" s="41"/>
      <c r="D25" s="41"/>
      <c r="E25" s="41"/>
      <c r="F25" s="41"/>
      <c r="G25" s="42"/>
      <c r="H25" s="50">
        <v>25801.040000000001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70"/>
      <c r="H26" s="71">
        <v>1116</v>
      </c>
      <c r="I26" s="72"/>
    </row>
    <row r="27" spans="1:9" s="3" customFormat="1" ht="15.75" thickBot="1" x14ac:dyDescent="0.3">
      <c r="A27" s="63" t="s">
        <v>1</v>
      </c>
      <c r="B27" s="64"/>
      <c r="C27" s="64"/>
      <c r="D27" s="64"/>
      <c r="E27" s="64"/>
      <c r="F27" s="64"/>
      <c r="G27" s="65"/>
      <c r="H27" s="66">
        <v>125233.71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4"/>
      <c r="H29" s="55">
        <f>H31+H32+H33</f>
        <v>1466.6</v>
      </c>
      <c r="I29" s="107"/>
    </row>
    <row r="30" spans="1:9" x14ac:dyDescent="0.25">
      <c r="A30" s="168" t="s">
        <v>133</v>
      </c>
      <c r="B30" s="169"/>
      <c r="C30" s="169"/>
      <c r="D30" s="169"/>
      <c r="E30" s="169"/>
      <c r="F30" s="169"/>
      <c r="G30" s="182"/>
      <c r="H30" s="148"/>
      <c r="I30" s="149"/>
    </row>
    <row r="31" spans="1:9" x14ac:dyDescent="0.25">
      <c r="A31" s="6" t="s">
        <v>135</v>
      </c>
      <c r="B31" s="7"/>
      <c r="C31" s="7"/>
      <c r="D31" s="7"/>
      <c r="E31" s="7"/>
      <c r="F31" s="7"/>
      <c r="G31" s="8"/>
      <c r="H31" s="84">
        <v>1020</v>
      </c>
      <c r="I31" s="85"/>
    </row>
    <row r="32" spans="1:9" x14ac:dyDescent="0.25">
      <c r="A32" s="6" t="s">
        <v>134</v>
      </c>
      <c r="B32" s="7"/>
      <c r="C32" s="7"/>
      <c r="D32" s="7"/>
      <c r="E32" s="7"/>
      <c r="F32" s="7"/>
      <c r="G32" s="8"/>
      <c r="H32" s="84">
        <v>273.60000000000002</v>
      </c>
      <c r="I32" s="85"/>
    </row>
    <row r="33" spans="1:9" x14ac:dyDescent="0.25">
      <c r="A33" s="203" t="s">
        <v>136</v>
      </c>
      <c r="B33" s="204"/>
      <c r="C33" s="204"/>
      <c r="D33" s="204"/>
      <c r="E33" s="204"/>
      <c r="F33" s="204"/>
      <c r="G33" s="205"/>
      <c r="H33" s="206">
        <v>173</v>
      </c>
      <c r="I33" s="207"/>
    </row>
    <row r="34" spans="1:9" ht="15.75" thickBot="1" x14ac:dyDescent="0.3">
      <c r="A34" s="200"/>
      <c r="B34" s="201"/>
      <c r="C34" s="201"/>
      <c r="D34" s="201"/>
      <c r="E34" s="201"/>
      <c r="F34" s="201"/>
      <c r="G34" s="202"/>
      <c r="H34" s="208"/>
      <c r="I34" s="209"/>
    </row>
    <row r="35" spans="1:9" ht="15.75" thickBot="1" x14ac:dyDescent="0.3">
      <c r="A35" s="52" t="s">
        <v>14</v>
      </c>
      <c r="B35" s="53"/>
      <c r="C35" s="53"/>
      <c r="D35" s="53"/>
      <c r="E35" s="53"/>
      <c r="F35" s="53"/>
      <c r="G35" s="54"/>
      <c r="H35" s="106">
        <f>H10+H29</f>
        <v>148483</v>
      </c>
      <c r="I35" s="107"/>
    </row>
    <row r="36" spans="1:9" x14ac:dyDescent="0.25">
      <c r="A36" s="57"/>
      <c r="B36" s="58"/>
      <c r="C36" s="58"/>
      <c r="D36" s="58"/>
      <c r="E36" s="58"/>
      <c r="F36" s="58"/>
      <c r="G36" s="59"/>
      <c r="H36" s="120"/>
      <c r="I36" s="121"/>
    </row>
    <row r="37" spans="1:9" x14ac:dyDescent="0.25">
      <c r="A37" s="24" t="s">
        <v>93</v>
      </c>
      <c r="B37" s="25"/>
      <c r="C37" s="25"/>
      <c r="D37" s="25"/>
      <c r="E37" s="25"/>
      <c r="F37" s="25"/>
      <c r="G37" s="26"/>
      <c r="H37" s="27">
        <f>H10-H27+H4</f>
        <v>48123.679999999993</v>
      </c>
      <c r="I37" s="28"/>
    </row>
    <row r="38" spans="1:9" x14ac:dyDescent="0.25">
      <c r="A38" s="24" t="s">
        <v>96</v>
      </c>
      <c r="B38" s="25"/>
      <c r="C38" s="25"/>
      <c r="D38" s="25"/>
      <c r="E38" s="25"/>
      <c r="F38" s="25"/>
      <c r="G38" s="26"/>
      <c r="H38" s="27">
        <f>H6-H7-H8+H29</f>
        <v>16484.459999999995</v>
      </c>
      <c r="I38" s="28"/>
    </row>
    <row r="39" spans="1:9" x14ac:dyDescent="0.25">
      <c r="A39" s="24"/>
      <c r="B39" s="25"/>
      <c r="C39" s="25"/>
      <c r="D39" s="25"/>
      <c r="E39" s="25"/>
      <c r="F39" s="25"/>
      <c r="G39" s="26"/>
      <c r="H39" s="198"/>
      <c r="I39" s="199"/>
    </row>
    <row r="40" spans="1:9" x14ac:dyDescent="0.25">
      <c r="A40" s="132"/>
      <c r="B40" s="161"/>
      <c r="C40" s="161"/>
      <c r="D40" s="161"/>
      <c r="E40" s="161"/>
      <c r="F40" s="161"/>
      <c r="G40" s="133"/>
      <c r="H40" s="132"/>
      <c r="I40" s="133"/>
    </row>
    <row r="41" spans="1:9" x14ac:dyDescent="0.25">
      <c r="A41" s="78" t="s">
        <v>15</v>
      </c>
      <c r="B41" s="79"/>
      <c r="C41" s="79"/>
      <c r="D41" s="79"/>
      <c r="E41" s="79"/>
      <c r="F41" s="79"/>
      <c r="G41" s="80"/>
      <c r="H41" s="76"/>
      <c r="I41" s="77"/>
    </row>
    <row r="42" spans="1:9" x14ac:dyDescent="0.25">
      <c r="A42" s="40" t="s">
        <v>16</v>
      </c>
      <c r="B42" s="41"/>
      <c r="C42" s="41"/>
      <c r="D42" s="41"/>
      <c r="E42" s="41"/>
      <c r="F42" s="41"/>
      <c r="G42" s="42"/>
      <c r="H42" s="210">
        <v>12</v>
      </c>
      <c r="I42" s="211"/>
    </row>
    <row r="43" spans="1:9" ht="15.75" thickBot="1" x14ac:dyDescent="0.3">
      <c r="A43" s="45" t="s">
        <v>55</v>
      </c>
      <c r="B43" s="46"/>
      <c r="C43" s="46"/>
      <c r="D43" s="46"/>
      <c r="E43" s="46"/>
      <c r="F43" s="46"/>
      <c r="G43" s="47"/>
      <c r="H43" s="113">
        <f>(H29/H7+H10/H27)*H42</f>
        <v>14.786955915992714</v>
      </c>
      <c r="I43" s="114"/>
    </row>
    <row r="47" spans="1:9" x14ac:dyDescent="0.25">
      <c r="A47" s="34" t="s">
        <v>19</v>
      </c>
      <c r="B47" s="34"/>
      <c r="C47" s="34"/>
      <c r="G47" s="34" t="s">
        <v>20</v>
      </c>
      <c r="H47" s="34"/>
      <c r="I47" s="34"/>
    </row>
  </sheetData>
  <mergeCells count="84">
    <mergeCell ref="H36:I36"/>
    <mergeCell ref="A28:G28"/>
    <mergeCell ref="H28:I28"/>
    <mergeCell ref="A7:G7"/>
    <mergeCell ref="H7:I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8:G8"/>
    <mergeCell ref="A9:G9"/>
    <mergeCell ref="H9:I9"/>
    <mergeCell ref="H8:I8"/>
    <mergeCell ref="H6:I6"/>
    <mergeCell ref="H15:I16"/>
    <mergeCell ref="A17:G17"/>
    <mergeCell ref="H17:I17"/>
    <mergeCell ref="A18:G18"/>
    <mergeCell ref="H18:I18"/>
    <mergeCell ref="A19:G19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A27:G27"/>
    <mergeCell ref="A30:G30"/>
    <mergeCell ref="H30:I30"/>
    <mergeCell ref="A20:G20"/>
    <mergeCell ref="H20:I20"/>
    <mergeCell ref="H34:I34"/>
    <mergeCell ref="H24:I24"/>
    <mergeCell ref="A47:C47"/>
    <mergeCell ref="G47:I47"/>
    <mergeCell ref="H19:I19"/>
    <mergeCell ref="A38:G38"/>
    <mergeCell ref="H38:I38"/>
    <mergeCell ref="A40:G40"/>
    <mergeCell ref="H40:I40"/>
    <mergeCell ref="A41:G41"/>
    <mergeCell ref="H41:I41"/>
    <mergeCell ref="A42:G42"/>
    <mergeCell ref="H42:I42"/>
    <mergeCell ref="A35:G35"/>
    <mergeCell ref="H35:I35"/>
    <mergeCell ref="A36:G36"/>
    <mergeCell ref="A34:G34"/>
    <mergeCell ref="H27:I27"/>
    <mergeCell ref="A29:G29"/>
    <mergeCell ref="H29:I29"/>
    <mergeCell ref="A43:G43"/>
    <mergeCell ref="H43:I43"/>
    <mergeCell ref="A37:G37"/>
    <mergeCell ref="H37:I37"/>
    <mergeCell ref="A39:G39"/>
    <mergeCell ref="H39:I39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8" workbookViewId="0">
      <selection activeCell="H42" sqref="H42:I42"/>
    </sheetView>
  </sheetViews>
  <sheetFormatPr defaultRowHeight="15" x14ac:dyDescent="0.25"/>
  <sheetData>
    <row r="1" spans="1:9" ht="18.75" x14ac:dyDescent="0.3">
      <c r="A1" s="104" t="s">
        <v>27</v>
      </c>
      <c r="B1" s="104"/>
      <c r="C1" s="104"/>
      <c r="D1" s="104"/>
      <c r="E1" s="104"/>
      <c r="F1" s="104"/>
      <c r="G1" s="104"/>
      <c r="H1" s="104"/>
      <c r="I1" s="104"/>
    </row>
    <row r="2" spans="1:9" ht="15.75" thickBot="1" x14ac:dyDescent="0.3">
      <c r="C2" s="131" t="s">
        <v>86</v>
      </c>
      <c r="D2" s="131"/>
      <c r="E2" s="131"/>
      <c r="F2" s="131"/>
    </row>
    <row r="3" spans="1:9" ht="15.75" thickBot="1" x14ac:dyDescent="0.3">
      <c r="A3" s="60"/>
      <c r="B3" s="61"/>
      <c r="C3" s="61"/>
      <c r="D3" s="61"/>
      <c r="E3" s="61"/>
      <c r="F3" s="61"/>
      <c r="G3" s="62"/>
      <c r="H3" s="108" t="s">
        <v>2</v>
      </c>
      <c r="I3" s="109"/>
    </row>
    <row r="4" spans="1:9" x14ac:dyDescent="0.25">
      <c r="A4" s="86" t="s">
        <v>97</v>
      </c>
      <c r="B4" s="87"/>
      <c r="C4" s="87"/>
      <c r="D4" s="87"/>
      <c r="E4" s="87"/>
      <c r="F4" s="87"/>
      <c r="G4" s="172"/>
      <c r="H4" s="214">
        <v>92126.77</v>
      </c>
      <c r="I4" s="215"/>
    </row>
    <row r="5" spans="1:9" x14ac:dyDescent="0.25">
      <c r="A5" s="32"/>
      <c r="B5" s="110"/>
      <c r="C5" s="110"/>
      <c r="D5" s="110"/>
      <c r="E5" s="110"/>
      <c r="F5" s="110"/>
      <c r="G5" s="33"/>
      <c r="H5" s="38"/>
      <c r="I5" s="39"/>
    </row>
    <row r="6" spans="1:9" x14ac:dyDescent="0.25">
      <c r="A6" s="24" t="s">
        <v>73</v>
      </c>
      <c r="B6" s="25"/>
      <c r="C6" s="25"/>
      <c r="D6" s="25"/>
      <c r="E6" s="25"/>
      <c r="F6" s="25"/>
      <c r="G6" s="25"/>
      <c r="H6" s="212">
        <v>185209.84</v>
      </c>
      <c r="I6" s="213"/>
    </row>
    <row r="7" spans="1:9" x14ac:dyDescent="0.25">
      <c r="A7" s="86" t="s">
        <v>95</v>
      </c>
      <c r="B7" s="87"/>
      <c r="C7" s="87"/>
      <c r="D7" s="87"/>
      <c r="E7" s="87"/>
      <c r="F7" s="87"/>
      <c r="G7" s="172"/>
      <c r="H7" s="132">
        <v>19399.98</v>
      </c>
      <c r="I7" s="133"/>
    </row>
    <row r="8" spans="1:9" x14ac:dyDescent="0.25">
      <c r="A8" s="78" t="s">
        <v>54</v>
      </c>
      <c r="B8" s="79"/>
      <c r="C8" s="79"/>
      <c r="D8" s="79"/>
      <c r="E8" s="79"/>
      <c r="F8" s="79"/>
      <c r="G8" s="80"/>
      <c r="H8" s="84">
        <v>0</v>
      </c>
      <c r="I8" s="85"/>
    </row>
    <row r="9" spans="1:9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9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92">
        <f>H11+H12+H13+H14+H15+H17+H18+H30+H20+H21+H22+H23+H24+H25+H26+H19</f>
        <v>93063.569999999992</v>
      </c>
      <c r="I10" s="141"/>
    </row>
    <row r="11" spans="1:9" x14ac:dyDescent="0.25">
      <c r="A11" s="94" t="s">
        <v>60</v>
      </c>
      <c r="B11" s="95"/>
      <c r="C11" s="95"/>
      <c r="D11" s="95"/>
      <c r="E11" s="95"/>
      <c r="F11" s="95"/>
      <c r="G11" s="95"/>
      <c r="H11" s="97">
        <v>0</v>
      </c>
      <c r="I11" s="98"/>
    </row>
    <row r="12" spans="1:9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9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9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9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9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0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38"/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2709.76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14971.5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55228.2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16955.060000000001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s="3" customFormat="1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77599.92</v>
      </c>
      <c r="I27" s="67"/>
    </row>
    <row r="28" spans="1:9" ht="15.75" thickBot="1" x14ac:dyDescent="0.3">
      <c r="A28" s="60"/>
      <c r="B28" s="61"/>
      <c r="C28" s="61"/>
      <c r="D28" s="61"/>
      <c r="E28" s="61"/>
      <c r="F28" s="61"/>
      <c r="G28" s="62"/>
      <c r="H28" s="60"/>
      <c r="I28" s="62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H31+H32+H33+H34</f>
        <v>7045</v>
      </c>
      <c r="I29" s="56"/>
    </row>
    <row r="30" spans="1:9" x14ac:dyDescent="0.25">
      <c r="A30" s="94" t="s">
        <v>133</v>
      </c>
      <c r="B30" s="95"/>
      <c r="C30" s="95"/>
      <c r="D30" s="95"/>
      <c r="E30" s="95"/>
      <c r="F30" s="95"/>
      <c r="G30" s="96"/>
      <c r="H30" s="120"/>
      <c r="I30" s="121"/>
    </row>
    <row r="31" spans="1:9" x14ac:dyDescent="0.25">
      <c r="A31" s="6" t="s">
        <v>135</v>
      </c>
      <c r="B31" s="7"/>
      <c r="C31" s="7"/>
      <c r="D31" s="7"/>
      <c r="E31" s="7"/>
      <c r="F31" s="7"/>
      <c r="G31" s="8"/>
      <c r="H31" s="9">
        <v>2370</v>
      </c>
      <c r="I31" s="10"/>
    </row>
    <row r="32" spans="1:9" x14ac:dyDescent="0.25">
      <c r="A32" s="6" t="s">
        <v>153</v>
      </c>
      <c r="B32" s="7"/>
      <c r="C32" s="7"/>
      <c r="D32" s="7"/>
      <c r="E32" s="7"/>
      <c r="F32" s="7"/>
      <c r="G32" s="8"/>
      <c r="H32" s="9">
        <v>455</v>
      </c>
      <c r="I32" s="10"/>
    </row>
    <row r="33" spans="1:9" x14ac:dyDescent="0.25">
      <c r="A33" s="6" t="s">
        <v>153</v>
      </c>
      <c r="B33" s="7"/>
      <c r="C33" s="7"/>
      <c r="D33" s="7"/>
      <c r="E33" s="7"/>
      <c r="F33" s="7"/>
      <c r="G33" s="8"/>
      <c r="H33" s="9">
        <v>900</v>
      </c>
      <c r="I33" s="10"/>
    </row>
    <row r="34" spans="1:9" ht="15.75" thickBot="1" x14ac:dyDescent="0.3">
      <c r="A34" s="126" t="s">
        <v>154</v>
      </c>
      <c r="B34" s="127"/>
      <c r="C34" s="127"/>
      <c r="D34" s="127"/>
      <c r="E34" s="127"/>
      <c r="F34" s="127"/>
      <c r="G34" s="128"/>
      <c r="H34" s="14">
        <v>3320</v>
      </c>
      <c r="I34" s="15"/>
    </row>
    <row r="35" spans="1:9" ht="15.75" thickBot="1" x14ac:dyDescent="0.3">
      <c r="A35" s="52" t="s">
        <v>14</v>
      </c>
      <c r="B35" s="53"/>
      <c r="C35" s="53"/>
      <c r="D35" s="53"/>
      <c r="E35" s="53"/>
      <c r="F35" s="53"/>
      <c r="G35" s="53"/>
      <c r="H35" s="55">
        <f>H10+H29</f>
        <v>100108.56999999999</v>
      </c>
      <c r="I35" s="107"/>
    </row>
    <row r="36" spans="1:9" x14ac:dyDescent="0.25">
      <c r="A36" s="50"/>
      <c r="B36" s="216"/>
      <c r="C36" s="216"/>
      <c r="D36" s="216"/>
      <c r="E36" s="216"/>
      <c r="F36" s="216"/>
      <c r="G36" s="216"/>
      <c r="H36" s="111"/>
      <c r="I36" s="112"/>
    </row>
    <row r="37" spans="1:9" x14ac:dyDescent="0.25">
      <c r="A37" s="86" t="s">
        <v>64</v>
      </c>
      <c r="B37" s="87"/>
      <c r="C37" s="87"/>
      <c r="D37" s="87"/>
      <c r="E37" s="87"/>
      <c r="F37" s="87"/>
      <c r="G37" s="172"/>
      <c r="H37" s="118">
        <f>H4+H10-H27</f>
        <v>107590.42</v>
      </c>
      <c r="I37" s="119"/>
    </row>
    <row r="38" spans="1:9" x14ac:dyDescent="0.25">
      <c r="A38" s="86" t="s">
        <v>98</v>
      </c>
      <c r="B38" s="87"/>
      <c r="C38" s="87"/>
      <c r="D38" s="87"/>
      <c r="E38" s="87"/>
      <c r="F38" s="87"/>
      <c r="G38" s="172"/>
      <c r="H38" s="27">
        <f>H6+H7+H8-H29</f>
        <v>197564.82</v>
      </c>
      <c r="I38" s="28"/>
    </row>
    <row r="39" spans="1:9" x14ac:dyDescent="0.25">
      <c r="A39" s="32"/>
      <c r="B39" s="110"/>
      <c r="C39" s="110"/>
      <c r="D39" s="110"/>
      <c r="E39" s="110"/>
      <c r="F39" s="110"/>
      <c r="G39" s="110"/>
      <c r="H39" s="32"/>
      <c r="I39" s="33"/>
    </row>
    <row r="40" spans="1:9" x14ac:dyDescent="0.25">
      <c r="A40" s="86" t="s">
        <v>15</v>
      </c>
      <c r="B40" s="87"/>
      <c r="C40" s="87"/>
      <c r="D40" s="87"/>
      <c r="E40" s="87"/>
      <c r="F40" s="87"/>
      <c r="G40" s="172"/>
      <c r="H40" s="76"/>
      <c r="I40" s="77"/>
    </row>
    <row r="41" spans="1:9" x14ac:dyDescent="0.25">
      <c r="A41" s="40" t="s">
        <v>16</v>
      </c>
      <c r="B41" s="41"/>
      <c r="C41" s="41"/>
      <c r="D41" s="41"/>
      <c r="E41" s="41"/>
      <c r="F41" s="41"/>
      <c r="G41" s="41"/>
      <c r="H41" s="198">
        <v>15</v>
      </c>
      <c r="I41" s="199"/>
    </row>
    <row r="42" spans="1:9" ht="15.75" thickBot="1" x14ac:dyDescent="0.3">
      <c r="A42" s="45" t="s">
        <v>55</v>
      </c>
      <c r="B42" s="46"/>
      <c r="C42" s="46"/>
      <c r="D42" s="46"/>
      <c r="E42" s="46"/>
      <c r="F42" s="46"/>
      <c r="G42" s="46"/>
      <c r="H42" s="113">
        <f>(H10/H27+H29/H7)*H41</f>
        <v>23.436281248743555</v>
      </c>
      <c r="I42" s="114"/>
    </row>
    <row r="45" spans="1:9" x14ac:dyDescent="0.25">
      <c r="A45" s="34" t="s">
        <v>19</v>
      </c>
      <c r="B45" s="34"/>
      <c r="C45" s="34"/>
      <c r="G45" s="34" t="s">
        <v>20</v>
      </c>
      <c r="H45" s="34"/>
      <c r="I45" s="34"/>
    </row>
  </sheetData>
  <mergeCells count="82">
    <mergeCell ref="A45:C45"/>
    <mergeCell ref="G45:I45"/>
    <mergeCell ref="A41:G41"/>
    <mergeCell ref="H41:I41"/>
    <mergeCell ref="A29:G29"/>
    <mergeCell ref="H29:I29"/>
    <mergeCell ref="A31:G31"/>
    <mergeCell ref="H31:I31"/>
    <mergeCell ref="A33:G33"/>
    <mergeCell ref="H33:I33"/>
    <mergeCell ref="A32:G32"/>
    <mergeCell ref="H32:I32"/>
    <mergeCell ref="A34:G34"/>
    <mergeCell ref="H34:I34"/>
    <mergeCell ref="A30:G30"/>
    <mergeCell ref="H30:I30"/>
    <mergeCell ref="A28:G28"/>
    <mergeCell ref="H28:I28"/>
    <mergeCell ref="A42:G42"/>
    <mergeCell ref="H42:I42"/>
    <mergeCell ref="A35:G35"/>
    <mergeCell ref="H35:I35"/>
    <mergeCell ref="A36:G36"/>
    <mergeCell ref="H36:I36"/>
    <mergeCell ref="A37:G37"/>
    <mergeCell ref="H37:I37"/>
    <mergeCell ref="A39:G39"/>
    <mergeCell ref="H39:I39"/>
    <mergeCell ref="A40:G40"/>
    <mergeCell ref="H40:I40"/>
    <mergeCell ref="A38:G38"/>
    <mergeCell ref="H38:I38"/>
    <mergeCell ref="A25:G25"/>
    <mergeCell ref="H25:I25"/>
    <mergeCell ref="A26:G26"/>
    <mergeCell ref="H26:I26"/>
    <mergeCell ref="A8:G8"/>
    <mergeCell ref="H8:I8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H19:I19"/>
    <mergeCell ref="A21:G21"/>
    <mergeCell ref="H21:I21"/>
    <mergeCell ref="A27:G27"/>
    <mergeCell ref="H27:I27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7:G7"/>
    <mergeCell ref="H7:I7"/>
    <mergeCell ref="A9:G9"/>
    <mergeCell ref="H9:I9"/>
    <mergeCell ref="A14:G14"/>
    <mergeCell ref="H14:I14"/>
    <mergeCell ref="A10:G10"/>
    <mergeCell ref="H10:I10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9" workbookViewId="0">
      <selection activeCell="H36" sqref="H36:I36"/>
    </sheetView>
  </sheetViews>
  <sheetFormatPr defaultRowHeight="15" x14ac:dyDescent="0.25"/>
  <sheetData>
    <row r="1" spans="1:11" ht="18.75" x14ac:dyDescent="0.3">
      <c r="A1" s="104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11" ht="15.75" thickBot="1" x14ac:dyDescent="0.3">
      <c r="C2" s="131" t="s">
        <v>70</v>
      </c>
      <c r="D2" s="131"/>
      <c r="E2" s="131"/>
      <c r="F2" s="131"/>
    </row>
    <row r="3" spans="1:11" ht="15.75" thickBot="1" x14ac:dyDescent="0.3">
      <c r="A3" s="60"/>
      <c r="B3" s="61"/>
      <c r="C3" s="61"/>
      <c r="D3" s="61"/>
      <c r="E3" s="61"/>
      <c r="F3" s="61"/>
      <c r="G3" s="61"/>
      <c r="H3" s="106" t="s">
        <v>2</v>
      </c>
      <c r="I3" s="107"/>
    </row>
    <row r="4" spans="1:11" x14ac:dyDescent="0.25">
      <c r="A4" s="24" t="s">
        <v>82</v>
      </c>
      <c r="B4" s="25"/>
      <c r="C4" s="25"/>
      <c r="D4" s="25"/>
      <c r="E4" s="25"/>
      <c r="F4" s="25"/>
      <c r="G4" s="25"/>
      <c r="H4" s="108">
        <v>127069.19</v>
      </c>
      <c r="I4" s="109"/>
    </row>
    <row r="5" spans="1:11" x14ac:dyDescent="0.25">
      <c r="A5" s="32"/>
      <c r="B5" s="110"/>
      <c r="C5" s="110"/>
      <c r="D5" s="110"/>
      <c r="E5" s="110"/>
      <c r="F5" s="110"/>
      <c r="G5" s="33"/>
      <c r="H5" s="32"/>
      <c r="I5" s="33"/>
    </row>
    <row r="6" spans="1:11" x14ac:dyDescent="0.25">
      <c r="A6" s="24" t="s">
        <v>99</v>
      </c>
      <c r="B6" s="25"/>
      <c r="C6" s="25"/>
      <c r="D6" s="25"/>
      <c r="E6" s="25"/>
      <c r="F6" s="25"/>
      <c r="G6" s="25"/>
      <c r="H6" s="32">
        <v>156641.63</v>
      </c>
      <c r="I6" s="33"/>
    </row>
    <row r="7" spans="1:11" x14ac:dyDescent="0.25">
      <c r="A7" s="86" t="s">
        <v>95</v>
      </c>
      <c r="B7" s="87"/>
      <c r="C7" s="87"/>
      <c r="D7" s="87"/>
      <c r="E7" s="87"/>
      <c r="F7" s="87"/>
      <c r="G7" s="172"/>
      <c r="H7" s="43">
        <v>22110.74</v>
      </c>
      <c r="I7" s="44"/>
    </row>
    <row r="8" spans="1:11" x14ac:dyDescent="0.25">
      <c r="A8" s="78" t="s">
        <v>54</v>
      </c>
      <c r="B8" s="79"/>
      <c r="C8" s="79"/>
      <c r="D8" s="79"/>
      <c r="E8" s="79"/>
      <c r="F8" s="79"/>
      <c r="G8" s="80"/>
      <c r="H8" s="84">
        <v>4020</v>
      </c>
      <c r="I8" s="85"/>
    </row>
    <row r="9" spans="1:11" ht="15.75" thickBot="1" x14ac:dyDescent="0.3">
      <c r="A9" s="78"/>
      <c r="B9" s="79"/>
      <c r="C9" s="79"/>
      <c r="D9" s="79"/>
      <c r="E9" s="79"/>
      <c r="F9" s="79"/>
      <c r="G9" s="166"/>
      <c r="H9" s="76"/>
      <c r="I9" s="77"/>
    </row>
    <row r="10" spans="1:11" ht="15.75" thickBot="1" x14ac:dyDescent="0.3">
      <c r="A10" s="63" t="s">
        <v>68</v>
      </c>
      <c r="B10" s="64"/>
      <c r="C10" s="64"/>
      <c r="D10" s="64"/>
      <c r="E10" s="64"/>
      <c r="F10" s="64"/>
      <c r="G10" s="171"/>
      <c r="H10" s="217">
        <f>H11+H12+H13+H14+H15+H17+H18+H30+H20+H21+H22+H23+H24+H25+H26+H19</f>
        <v>72324.260000000009</v>
      </c>
      <c r="I10" s="218"/>
    </row>
    <row r="11" spans="1:11" x14ac:dyDescent="0.25">
      <c r="A11" s="94" t="s">
        <v>60</v>
      </c>
      <c r="B11" s="95"/>
      <c r="C11" s="95"/>
      <c r="D11" s="95"/>
      <c r="E11" s="95"/>
      <c r="F11" s="95"/>
      <c r="G11" s="95"/>
      <c r="H11" s="122">
        <v>0</v>
      </c>
      <c r="I11" s="123"/>
      <c r="K11" s="3"/>
    </row>
    <row r="12" spans="1:11" x14ac:dyDescent="0.25">
      <c r="A12" s="78" t="s">
        <v>4</v>
      </c>
      <c r="B12" s="79"/>
      <c r="C12" s="79"/>
      <c r="D12" s="79"/>
      <c r="E12" s="79"/>
      <c r="F12" s="79"/>
      <c r="G12" s="166"/>
      <c r="H12" s="76"/>
      <c r="I12" s="77"/>
    </row>
    <row r="13" spans="1:11" x14ac:dyDescent="0.25">
      <c r="A13" s="78" t="s">
        <v>5</v>
      </c>
      <c r="B13" s="79"/>
      <c r="C13" s="79"/>
      <c r="D13" s="79"/>
      <c r="E13" s="79"/>
      <c r="F13" s="79"/>
      <c r="G13" s="166"/>
      <c r="H13" s="76"/>
      <c r="I13" s="77"/>
    </row>
    <row r="14" spans="1:11" x14ac:dyDescent="0.25">
      <c r="A14" s="78" t="s">
        <v>6</v>
      </c>
      <c r="B14" s="79"/>
      <c r="C14" s="79"/>
      <c r="D14" s="79"/>
      <c r="E14" s="79"/>
      <c r="F14" s="79"/>
      <c r="G14" s="166"/>
      <c r="H14" s="76">
        <v>2083.0500000000002</v>
      </c>
      <c r="I14" s="77"/>
    </row>
    <row r="15" spans="1:11" x14ac:dyDescent="0.25">
      <c r="A15" s="73" t="s">
        <v>7</v>
      </c>
      <c r="B15" s="74"/>
      <c r="C15" s="74"/>
      <c r="D15" s="74"/>
      <c r="E15" s="74"/>
      <c r="F15" s="74"/>
      <c r="G15" s="170"/>
      <c r="H15" s="76"/>
      <c r="I15" s="77"/>
    </row>
    <row r="16" spans="1:11" x14ac:dyDescent="0.25">
      <c r="A16" s="73"/>
      <c r="B16" s="74"/>
      <c r="C16" s="74"/>
      <c r="D16" s="74"/>
      <c r="E16" s="74"/>
      <c r="F16" s="74"/>
      <c r="G16" s="170"/>
      <c r="H16" s="76"/>
      <c r="I16" s="77"/>
    </row>
    <row r="17" spans="1:9" x14ac:dyDescent="0.25">
      <c r="A17" s="78" t="s">
        <v>9</v>
      </c>
      <c r="B17" s="79"/>
      <c r="C17" s="79"/>
      <c r="D17" s="79"/>
      <c r="E17" s="79"/>
      <c r="F17" s="79"/>
      <c r="G17" s="166"/>
      <c r="H17" s="76"/>
      <c r="I17" s="77"/>
    </row>
    <row r="18" spans="1:9" x14ac:dyDescent="0.25">
      <c r="A18" s="81" t="s">
        <v>0</v>
      </c>
      <c r="B18" s="82"/>
      <c r="C18" s="82"/>
      <c r="D18" s="82"/>
      <c r="E18" s="82"/>
      <c r="F18" s="82"/>
      <c r="G18" s="167"/>
      <c r="H18" s="76">
        <v>0</v>
      </c>
      <c r="I18" s="77"/>
    </row>
    <row r="19" spans="1:9" x14ac:dyDescent="0.25">
      <c r="A19" s="78" t="s">
        <v>53</v>
      </c>
      <c r="B19" s="79"/>
      <c r="C19" s="79"/>
      <c r="D19" s="79"/>
      <c r="E19" s="79"/>
      <c r="F19" s="79"/>
      <c r="G19" s="166"/>
      <c r="H19" s="38">
        <v>1016.16</v>
      </c>
      <c r="I19" s="39"/>
    </row>
    <row r="20" spans="1:9" x14ac:dyDescent="0.25">
      <c r="A20" s="40" t="s">
        <v>11</v>
      </c>
      <c r="B20" s="41"/>
      <c r="C20" s="41"/>
      <c r="D20" s="41"/>
      <c r="E20" s="41"/>
      <c r="F20" s="41"/>
      <c r="G20" s="41"/>
      <c r="H20" s="84">
        <v>1781.76</v>
      </c>
      <c r="I20" s="85"/>
    </row>
    <row r="21" spans="1:9" x14ac:dyDescent="0.25">
      <c r="A21" s="40" t="s">
        <v>17</v>
      </c>
      <c r="B21" s="41"/>
      <c r="C21" s="41"/>
      <c r="D21" s="41"/>
      <c r="E21" s="41"/>
      <c r="F21" s="41"/>
      <c r="G21" s="41"/>
      <c r="H21" s="38"/>
      <c r="I21" s="39"/>
    </row>
    <row r="22" spans="1:9" x14ac:dyDescent="0.25">
      <c r="A22" s="40" t="s">
        <v>18</v>
      </c>
      <c r="B22" s="41"/>
      <c r="C22" s="41"/>
      <c r="D22" s="41"/>
      <c r="E22" s="41"/>
      <c r="F22" s="41"/>
      <c r="G22" s="41"/>
      <c r="H22" s="50"/>
      <c r="I22" s="51"/>
    </row>
    <row r="23" spans="1:9" x14ac:dyDescent="0.25">
      <c r="A23" s="40" t="s">
        <v>12</v>
      </c>
      <c r="B23" s="41"/>
      <c r="C23" s="41"/>
      <c r="D23" s="41"/>
      <c r="E23" s="41"/>
      <c r="F23" s="41"/>
      <c r="G23" s="41"/>
      <c r="H23" s="84">
        <v>12623.77</v>
      </c>
      <c r="I23" s="85"/>
    </row>
    <row r="24" spans="1:9" x14ac:dyDescent="0.25">
      <c r="A24" s="40" t="s">
        <v>51</v>
      </c>
      <c r="B24" s="41"/>
      <c r="C24" s="41"/>
      <c r="D24" s="41"/>
      <c r="E24" s="41"/>
      <c r="F24" s="41"/>
      <c r="G24" s="41"/>
      <c r="H24" s="38">
        <v>41089.15</v>
      </c>
      <c r="I24" s="39"/>
    </row>
    <row r="25" spans="1:9" x14ac:dyDescent="0.25">
      <c r="A25" s="40" t="s">
        <v>13</v>
      </c>
      <c r="B25" s="41"/>
      <c r="C25" s="41"/>
      <c r="D25" s="41"/>
      <c r="E25" s="41"/>
      <c r="F25" s="41"/>
      <c r="G25" s="41"/>
      <c r="H25" s="50">
        <v>12614.37</v>
      </c>
      <c r="I25" s="51"/>
    </row>
    <row r="26" spans="1:9" ht="15.75" thickBot="1" x14ac:dyDescent="0.3">
      <c r="A26" s="68" t="s">
        <v>50</v>
      </c>
      <c r="B26" s="69"/>
      <c r="C26" s="69"/>
      <c r="D26" s="69"/>
      <c r="E26" s="69"/>
      <c r="F26" s="69"/>
      <c r="G26" s="69"/>
      <c r="H26" s="71">
        <v>1116</v>
      </c>
      <c r="I26" s="72"/>
    </row>
    <row r="27" spans="1:9" s="3" customFormat="1" ht="15.75" thickBot="1" x14ac:dyDescent="0.3">
      <c r="A27" s="63" t="s">
        <v>67</v>
      </c>
      <c r="B27" s="64"/>
      <c r="C27" s="64"/>
      <c r="D27" s="64"/>
      <c r="E27" s="64"/>
      <c r="F27" s="64"/>
      <c r="G27" s="65"/>
      <c r="H27" s="66">
        <v>51170.57</v>
      </c>
      <c r="I27" s="67"/>
    </row>
    <row r="28" spans="1:9" ht="15.75" thickBot="1" x14ac:dyDescent="0.3">
      <c r="A28" s="156"/>
      <c r="B28" s="157"/>
      <c r="C28" s="157"/>
      <c r="D28" s="157"/>
      <c r="E28" s="157"/>
      <c r="F28" s="157"/>
      <c r="G28" s="158"/>
      <c r="H28" s="156"/>
      <c r="I28" s="158"/>
    </row>
    <row r="29" spans="1:9" ht="15.75" thickBot="1" x14ac:dyDescent="0.3">
      <c r="A29" s="52" t="s">
        <v>84</v>
      </c>
      <c r="B29" s="53"/>
      <c r="C29" s="53"/>
      <c r="D29" s="53"/>
      <c r="E29" s="53"/>
      <c r="F29" s="53"/>
      <c r="G29" s="53"/>
      <c r="H29" s="55">
        <f>H31</f>
        <v>665.5</v>
      </c>
      <c r="I29" s="107"/>
    </row>
    <row r="30" spans="1:9" x14ac:dyDescent="0.25">
      <c r="A30" s="168" t="s">
        <v>133</v>
      </c>
      <c r="B30" s="169"/>
      <c r="C30" s="169"/>
      <c r="D30" s="169"/>
      <c r="E30" s="169"/>
      <c r="F30" s="169"/>
      <c r="G30" s="169"/>
      <c r="H30" s="148"/>
      <c r="I30" s="149"/>
    </row>
    <row r="31" spans="1:9" x14ac:dyDescent="0.25">
      <c r="A31" s="6" t="s">
        <v>138</v>
      </c>
      <c r="B31" s="7"/>
      <c r="C31" s="7"/>
      <c r="D31" s="7"/>
      <c r="E31" s="7"/>
      <c r="F31" s="7"/>
      <c r="G31" s="8"/>
      <c r="H31" s="9">
        <v>665.5</v>
      </c>
      <c r="I31" s="10"/>
    </row>
    <row r="32" spans="1:9" ht="15.75" thickBot="1" x14ac:dyDescent="0.3">
      <c r="A32" s="221"/>
      <c r="B32" s="222"/>
      <c r="C32" s="222"/>
      <c r="D32" s="222"/>
      <c r="E32" s="222"/>
      <c r="F32" s="222"/>
      <c r="G32" s="223"/>
      <c r="H32" s="113"/>
      <c r="I32" s="114"/>
    </row>
    <row r="33" spans="1:9" ht="15.75" thickBot="1" x14ac:dyDescent="0.3">
      <c r="A33" s="52" t="s">
        <v>14</v>
      </c>
      <c r="B33" s="53"/>
      <c r="C33" s="53"/>
      <c r="D33" s="53"/>
      <c r="E33" s="53"/>
      <c r="F33" s="53"/>
      <c r="G33" s="53"/>
      <c r="H33" s="219">
        <f>H10+H29</f>
        <v>72989.760000000009</v>
      </c>
      <c r="I33" s="220"/>
    </row>
    <row r="34" spans="1:9" x14ac:dyDescent="0.25">
      <c r="A34" s="57"/>
      <c r="B34" s="58"/>
      <c r="C34" s="58"/>
      <c r="D34" s="58"/>
      <c r="E34" s="58"/>
      <c r="F34" s="58"/>
      <c r="G34" s="58"/>
      <c r="H34" s="111"/>
      <c r="I34" s="112"/>
    </row>
    <row r="35" spans="1:9" x14ac:dyDescent="0.25">
      <c r="A35" s="24" t="s">
        <v>83</v>
      </c>
      <c r="B35" s="25"/>
      <c r="C35" s="25"/>
      <c r="D35" s="25"/>
      <c r="E35" s="25"/>
      <c r="F35" s="25"/>
      <c r="G35" s="25"/>
      <c r="H35" s="27">
        <f>H4+H10-H27</f>
        <v>148222.88</v>
      </c>
      <c r="I35" s="28"/>
    </row>
    <row r="36" spans="1:9" x14ac:dyDescent="0.25">
      <c r="A36" s="24" t="s">
        <v>128</v>
      </c>
      <c r="B36" s="25"/>
      <c r="C36" s="25"/>
      <c r="D36" s="25"/>
      <c r="E36" s="25"/>
      <c r="F36" s="25"/>
      <c r="G36" s="25"/>
      <c r="H36" s="27">
        <f>H6+H7+H8-H29</f>
        <v>182106.87</v>
      </c>
      <c r="I36" s="28"/>
    </row>
    <row r="37" spans="1:9" x14ac:dyDescent="0.25">
      <c r="A37" s="86"/>
      <c r="B37" s="87"/>
      <c r="C37" s="87"/>
      <c r="D37" s="87"/>
      <c r="E37" s="87"/>
      <c r="F37" s="87"/>
      <c r="G37" s="172"/>
      <c r="H37" s="32"/>
      <c r="I37" s="33"/>
    </row>
    <row r="38" spans="1:9" x14ac:dyDescent="0.25">
      <c r="A38" s="78" t="s">
        <v>15</v>
      </c>
      <c r="B38" s="79"/>
      <c r="C38" s="79"/>
      <c r="D38" s="79"/>
      <c r="E38" s="79"/>
      <c r="F38" s="79"/>
      <c r="G38" s="166"/>
      <c r="H38" s="76"/>
      <c r="I38" s="77"/>
    </row>
    <row r="39" spans="1:9" x14ac:dyDescent="0.25">
      <c r="A39" s="40" t="s">
        <v>16</v>
      </c>
      <c r="B39" s="41"/>
      <c r="C39" s="41"/>
      <c r="D39" s="41"/>
      <c r="E39" s="41"/>
      <c r="F39" s="41"/>
      <c r="G39" s="41"/>
      <c r="H39" s="27">
        <v>11.6</v>
      </c>
      <c r="I39" s="28"/>
    </row>
    <row r="40" spans="1:9" ht="15.75" thickBot="1" x14ac:dyDescent="0.3">
      <c r="A40" s="45" t="s">
        <v>55</v>
      </c>
      <c r="B40" s="46"/>
      <c r="C40" s="46"/>
      <c r="D40" s="46"/>
      <c r="E40" s="46"/>
      <c r="F40" s="46"/>
      <c r="G40" s="46"/>
      <c r="H40" s="113">
        <f>H10/H27*H39</f>
        <v>16.39538930287468</v>
      </c>
      <c r="I40" s="114"/>
    </row>
    <row r="43" spans="1:9" x14ac:dyDescent="0.25">
      <c r="A43" s="34" t="s">
        <v>19</v>
      </c>
      <c r="B43" s="34"/>
      <c r="C43" s="34"/>
      <c r="G43" s="34" t="s">
        <v>20</v>
      </c>
      <c r="H43" s="34"/>
      <c r="I43" s="34"/>
    </row>
  </sheetData>
  <mergeCells count="78">
    <mergeCell ref="A31:G31"/>
    <mergeCell ref="H31:I31"/>
    <mergeCell ref="A32:G32"/>
    <mergeCell ref="H32:I32"/>
    <mergeCell ref="A40:G40"/>
    <mergeCell ref="H40:I40"/>
    <mergeCell ref="H34:I34"/>
    <mergeCell ref="A35:G35"/>
    <mergeCell ref="H35:I35"/>
    <mergeCell ref="A43:C43"/>
    <mergeCell ref="G43:I43"/>
    <mergeCell ref="A8:G8"/>
    <mergeCell ref="H8:I8"/>
    <mergeCell ref="H19:I19"/>
    <mergeCell ref="A37:G37"/>
    <mergeCell ref="H37:I37"/>
    <mergeCell ref="A38:G38"/>
    <mergeCell ref="H38:I38"/>
    <mergeCell ref="A39:G39"/>
    <mergeCell ref="H39:I39"/>
    <mergeCell ref="A36:G36"/>
    <mergeCell ref="H36:I36"/>
    <mergeCell ref="A33:G33"/>
    <mergeCell ref="H33:I33"/>
    <mergeCell ref="A34:G34"/>
    <mergeCell ref="H24:I24"/>
    <mergeCell ref="A25:G25"/>
    <mergeCell ref="H25:I25"/>
    <mergeCell ref="A26:G26"/>
    <mergeCell ref="H26:I26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A12:G12"/>
    <mergeCell ref="H12:I12"/>
    <mergeCell ref="A13:G13"/>
    <mergeCell ref="H13:I13"/>
    <mergeCell ref="A18:G18"/>
    <mergeCell ref="H18:I18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2017-03-27T07:03:45Z</cp:lastPrinted>
  <dcterms:created xsi:type="dcterms:W3CDTF">2014-09-05T04:32:54Z</dcterms:created>
  <dcterms:modified xsi:type="dcterms:W3CDTF">2017-03-27T07:03:53Z</dcterms:modified>
</cp:coreProperties>
</file>