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95" windowWidth="17115" windowHeight="6450" activeTab="6"/>
  </bookViews>
  <sheets>
    <sheet name="Крас 41А " sheetId="28" r:id="rId1"/>
    <sheet name="Цв бул 31 " sheetId="30" r:id="rId2"/>
    <sheet name="Пир 34 1" sheetId="31" r:id="rId3"/>
    <sheet name="пирог 6А" sheetId="32" r:id="rId4"/>
    <sheet name="гаг 44" sheetId="33" r:id="rId5"/>
    <sheet name="Гаг 25 " sheetId="34" r:id="rId6"/>
    <sheet name="Гуков 10 " sheetId="35" r:id="rId7"/>
    <sheet name="Полт 19 6 " sheetId="36" r:id="rId8"/>
    <sheet name="Пирог 34 2 " sheetId="37" r:id="rId9"/>
    <sheet name="Красн 39" sheetId="38" r:id="rId10"/>
    <sheet name="Гаг 20 " sheetId="39" r:id="rId11"/>
    <sheet name="Гаг 23" sheetId="40" r:id="rId12"/>
    <sheet name="Гаг 29А " sheetId="41" r:id="rId13"/>
    <sheet name="Гаг 48 " sheetId="42" r:id="rId14"/>
    <sheet name="Гаг 50" sheetId="43" r:id="rId15"/>
    <sheet name="Гаг 62" sheetId="45" r:id="rId16"/>
    <sheet name="Карл Л 13" sheetId="46" r:id="rId17"/>
    <sheet name="Крас 15 " sheetId="47" r:id="rId18"/>
    <sheet name="Крас 39А " sheetId="48" r:id="rId19"/>
    <sheet name="Новос 13" sheetId="49" r:id="rId20"/>
    <sheet name="Чайк 31" sheetId="50" r:id="rId21"/>
    <sheet name="Чайк 33 " sheetId="51" r:id="rId22"/>
    <sheet name="Гаг40 " sheetId="52" r:id="rId23"/>
    <sheet name="Пирог 20 " sheetId="53" r:id="rId24"/>
    <sheet name="Цвет бул.44 " sheetId="54" r:id="rId25"/>
    <sheet name="Красн 13" sheetId="56" r:id="rId26"/>
    <sheet name="Цве бул 11" sheetId="57" r:id="rId27"/>
    <sheet name="Чайк 6" sheetId="58" r:id="rId28"/>
    <sheet name="Остров 47" sheetId="59" r:id="rId29"/>
    <sheet name="Чехов 8А" sheetId="60" r:id="rId30"/>
    <sheet name="Волгог 28" sheetId="61" r:id="rId31"/>
  </sheets>
  <calcPr calcId="144525"/>
</workbook>
</file>

<file path=xl/calcChain.xml><?xml version="1.0" encoding="utf-8"?>
<calcChain xmlns="http://schemas.openxmlformats.org/spreadsheetml/2006/main">
  <c r="H39" i="35" l="1"/>
  <c r="H11" i="34" l="1"/>
  <c r="H11" i="36"/>
  <c r="H11" i="40" l="1"/>
  <c r="H11" i="48" l="1"/>
  <c r="H11" i="49" l="1"/>
  <c r="H11" i="52" l="1"/>
  <c r="H11" i="54" l="1"/>
  <c r="H11" i="37" l="1"/>
  <c r="H46" i="61" l="1"/>
  <c r="H41" i="60" l="1"/>
  <c r="H49" i="59" l="1"/>
  <c r="H46" i="58" l="1"/>
  <c r="H44" i="57" l="1"/>
  <c r="H45" i="56" l="1"/>
  <c r="H46" i="54" l="1"/>
  <c r="H47" i="53" l="1"/>
  <c r="H45" i="52" l="1"/>
  <c r="H45" i="51" l="1"/>
  <c r="H44" i="50" l="1"/>
  <c r="H45" i="49" l="1"/>
  <c r="H45" i="48" l="1"/>
  <c r="H43" i="47" l="1"/>
  <c r="H45" i="46" l="1"/>
  <c r="H46" i="45" l="1"/>
  <c r="H45" i="43" l="1"/>
  <c r="H43" i="42" l="1"/>
  <c r="H44" i="41" l="1"/>
  <c r="H45" i="40" l="1"/>
  <c r="H45" i="39" l="1"/>
  <c r="H45" i="38" l="1"/>
  <c r="H45" i="37" l="1"/>
  <c r="H41" i="36" l="1"/>
  <c r="H44" i="35" l="1"/>
  <c r="H45" i="34" l="1"/>
  <c r="H45" i="33" l="1"/>
  <c r="H44" i="32" l="1"/>
  <c r="H45" i="31" l="1"/>
  <c r="H45" i="30" l="1"/>
  <c r="H45" i="28"/>
  <c r="H39" i="57"/>
  <c r="H41" i="54" l="1"/>
  <c r="H31" i="54"/>
  <c r="H41" i="53" l="1"/>
  <c r="H11" i="53"/>
  <c r="H40" i="53"/>
  <c r="H31" i="53"/>
  <c r="H40" i="52" l="1"/>
  <c r="H30" i="52"/>
  <c r="H40" i="49" l="1"/>
  <c r="H30" i="49"/>
  <c r="H40" i="48" l="1"/>
  <c r="H30" i="48"/>
  <c r="H40" i="40" l="1"/>
  <c r="H30" i="40"/>
  <c r="H40" i="37" l="1"/>
  <c r="H30" i="37"/>
  <c r="H40" i="35" l="1"/>
  <c r="H40" i="34" l="1"/>
  <c r="H30" i="34"/>
  <c r="H40" i="31" l="1"/>
  <c r="H30" i="31"/>
  <c r="H40" i="30" l="1"/>
  <c r="H30" i="30"/>
  <c r="H11" i="30"/>
  <c r="H40" i="28" l="1"/>
  <c r="H30" i="28"/>
  <c r="H42" i="59" l="1"/>
  <c r="H39" i="50"/>
  <c r="H30" i="35"/>
  <c r="H11" i="32" l="1"/>
  <c r="H11" i="31"/>
  <c r="H11" i="35" l="1"/>
  <c r="H11" i="28"/>
  <c r="H11" i="59"/>
  <c r="H42" i="61" l="1"/>
  <c r="H42" i="45"/>
  <c r="H11" i="50" l="1"/>
  <c r="H41" i="61" l="1"/>
  <c r="H11" i="61"/>
  <c r="H40" i="61" s="1"/>
  <c r="H38" i="61" l="1"/>
  <c r="H37" i="60" l="1"/>
  <c r="H43" i="59"/>
  <c r="H41" i="58"/>
  <c r="H40" i="51"/>
  <c r="H40" i="46"/>
  <c r="H41" i="45"/>
  <c r="H40" i="43"/>
  <c r="H39" i="41"/>
  <c r="H40" i="39"/>
  <c r="H40" i="38"/>
  <c r="H37" i="36" l="1"/>
  <c r="H40" i="33"/>
  <c r="H39" i="32"/>
  <c r="H9" i="42" l="1"/>
  <c r="H29" i="59" l="1"/>
  <c r="H30" i="36" l="1"/>
  <c r="H11" i="38" l="1"/>
  <c r="H30" i="45" l="1"/>
  <c r="H11" i="60" l="1"/>
  <c r="H34" i="60" l="1"/>
  <c r="H36" i="60"/>
  <c r="H39" i="31" l="1"/>
  <c r="H44" i="59" l="1"/>
  <c r="H45" i="59"/>
  <c r="H40" i="59" l="1"/>
  <c r="H9" i="57" l="1"/>
  <c r="H38" i="57" s="1"/>
  <c r="H41" i="56" l="1"/>
  <c r="H39" i="42" l="1"/>
  <c r="H41" i="35" l="1"/>
  <c r="H33" i="35" l="1"/>
  <c r="H41" i="31"/>
  <c r="H42" i="58" l="1"/>
  <c r="H40" i="57"/>
  <c r="H42" i="54" l="1"/>
  <c r="H42" i="53"/>
  <c r="H41" i="52" l="1"/>
  <c r="H41" i="51"/>
  <c r="H40" i="50"/>
  <c r="H41" i="48"/>
  <c r="H41" i="49"/>
  <c r="H39" i="47" l="1"/>
  <c r="H41" i="46" l="1"/>
  <c r="H41" i="43"/>
  <c r="H40" i="41" l="1"/>
  <c r="H41" i="40"/>
  <c r="H41" i="39"/>
  <c r="H41" i="37" l="1"/>
  <c r="H41" i="38"/>
  <c r="H41" i="34"/>
  <c r="H41" i="33"/>
  <c r="H40" i="32"/>
  <c r="H41" i="30" l="1"/>
  <c r="H41" i="28" l="1"/>
  <c r="H30" i="33" l="1"/>
  <c r="H11" i="46" l="1"/>
  <c r="H11" i="51" l="1"/>
  <c r="H11" i="39" l="1"/>
  <c r="H38" i="47" l="1"/>
  <c r="H40" i="56" l="1"/>
  <c r="H11" i="58" l="1"/>
  <c r="H9" i="56"/>
  <c r="H38" i="58" l="1"/>
  <c r="H40" i="58"/>
  <c r="H37" i="56"/>
  <c r="H39" i="56"/>
  <c r="H40" i="54" l="1"/>
  <c r="H38" i="54"/>
  <c r="H38" i="53"/>
  <c r="H38" i="42" l="1"/>
  <c r="H39" i="28" l="1"/>
  <c r="H37" i="51" l="1"/>
  <c r="H9" i="47"/>
  <c r="H11" i="45"/>
  <c r="H11" i="43"/>
  <c r="H11" i="41"/>
  <c r="H11" i="33"/>
  <c r="H39" i="34" l="1"/>
  <c r="H37" i="52"/>
  <c r="H35" i="47"/>
  <c r="H37" i="40"/>
  <c r="H39" i="52"/>
  <c r="H39" i="51"/>
  <c r="H38" i="50"/>
  <c r="H39" i="49"/>
  <c r="H39" i="48"/>
  <c r="H39" i="46"/>
  <c r="H40" i="45"/>
  <c r="H39" i="43"/>
  <c r="H37" i="42"/>
  <c r="H38" i="41"/>
  <c r="H39" i="40"/>
  <c r="H39" i="39"/>
  <c r="H39" i="38"/>
  <c r="H39" i="33"/>
  <c r="H38" i="32"/>
  <c r="H39" i="37"/>
  <c r="H37" i="47"/>
  <c r="H37" i="30" l="1"/>
  <c r="H39" i="30"/>
  <c r="H36" i="36" l="1"/>
  <c r="H36" i="50" l="1"/>
  <c r="H37" i="49" l="1"/>
  <c r="H37" i="48" l="1"/>
  <c r="H37" i="46" l="1"/>
  <c r="H38" i="45"/>
  <c r="H37" i="43"/>
  <c r="H35" i="42" l="1"/>
  <c r="H36" i="41" l="1"/>
  <c r="H37" i="39" l="1"/>
  <c r="H37" i="38" l="1"/>
  <c r="H37" i="37" l="1"/>
  <c r="H34" i="36" l="1"/>
  <c r="H37" i="34" l="1"/>
  <c r="H37" i="33"/>
  <c r="H36" i="32" l="1"/>
  <c r="H37" i="31" l="1"/>
  <c r="H37" i="28" l="1"/>
</calcChain>
</file>

<file path=xl/sharedStrings.xml><?xml version="1.0" encoding="utf-8"?>
<sst xmlns="http://schemas.openxmlformats.org/spreadsheetml/2006/main" count="1207" uniqueCount="156">
  <si>
    <t>ВДГО</t>
  </si>
  <si>
    <t>ОПЛАЧЕНО</t>
  </si>
  <si>
    <t>Сумма (руб.)</t>
  </si>
  <si>
    <t>Общеэксплуатационные расходы</t>
  </si>
  <si>
    <t>ремонт кровли, прочистка ливнестоков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</si>
  <si>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</si>
  <si>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</si>
  <si>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</si>
  <si>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ремонт подъездов</t>
  </si>
  <si>
    <t>ремонт инженерных сетей</t>
  </si>
  <si>
    <t>Обслуживание банка</t>
  </si>
  <si>
    <t>Аварийная служба</t>
  </si>
  <si>
    <t>Начисление на з/плату</t>
  </si>
  <si>
    <t>ВСЕГО</t>
  </si>
  <si>
    <t>Справочно:</t>
  </si>
  <si>
    <t>Тариф за 1 кв.м. общей площади</t>
  </si>
  <si>
    <t>Аренда помещения</t>
  </si>
  <si>
    <t>Благоустройство</t>
  </si>
  <si>
    <t>Директор ООО "УПРАВА"</t>
  </si>
  <si>
    <t>Д.Г.Чернов</t>
  </si>
  <si>
    <t>Расходы ООО "Управа" по ул. Красноармейская № 41А</t>
  </si>
  <si>
    <t>Расходы ООО "Управа" по ул. Цветной бульвар № 31</t>
  </si>
  <si>
    <t>Расходы ООО "Управа" по ул. Пирогова № 6А</t>
  </si>
  <si>
    <t>Расходы ООО "Управа" по ул. Гагарина № 44</t>
  </si>
  <si>
    <t>Расходы ООО "Управа" по ул. Гагарина № 25</t>
  </si>
  <si>
    <t>Расходы ООО "Управа" по ул. Пер. Гуковский № 10</t>
  </si>
  <si>
    <t>Расходы ООО "Управа" по ул. Полтавская № 19/6</t>
  </si>
  <si>
    <t>Расходы ООО "Управа" по ул. Пирогова № 20</t>
  </si>
  <si>
    <t>Расходы ООО "Управа" по ул. Цветной бульвар № 44</t>
  </si>
  <si>
    <t>Расходы ООО "Управа" по ул. Гагарина № 40</t>
  </si>
  <si>
    <t>Расходы ООО "Управа" по ул. Красноармейская № 39</t>
  </si>
  <si>
    <t>-</t>
  </si>
  <si>
    <t>Расходы ООО "Управа" по ул. Пирогова № 34 корп.1</t>
  </si>
  <si>
    <t>Расходы ООО "Управа" по ул. Пирогова № 34 корп.2</t>
  </si>
  <si>
    <t>Расходы ООО "Управа" по ул. Гагарина № 20</t>
  </si>
  <si>
    <t>Расходы ООО "Управа" по ул. Гагарина № 23</t>
  </si>
  <si>
    <t>Расходы ООО "Управа" по ул. Гагарина № 29А</t>
  </si>
  <si>
    <t>Расходы ООО "Управа" по ул. Гагарина № 48</t>
  </si>
  <si>
    <t>Расходы ООО "Управа" по ул. Гагарина № 50</t>
  </si>
  <si>
    <t>Расходы ООО "Управа" по ул. Гагарина, д.62</t>
  </si>
  <si>
    <t>Расходы ООО "Управа" по ул. Карла Либкнехта № 13</t>
  </si>
  <si>
    <t>Расходы ООО "Управа" по ул. Красноармейская №15</t>
  </si>
  <si>
    <t>Расходы ООО "Управа" по ул. Красноармейская № 39 А</t>
  </si>
  <si>
    <t xml:space="preserve">                              Д.Г.  Чернов</t>
  </si>
  <si>
    <t>Расходы ООО "Управа" по ул. Новоселов № 13</t>
  </si>
  <si>
    <t>Расходы ООО "Управа" по ул. Чайковского № 31</t>
  </si>
  <si>
    <t>Расходы ООО "Управа" по ул. Чайковского № 33</t>
  </si>
  <si>
    <t>Налог ЕНВД</t>
  </si>
  <si>
    <t>З/плата работников организации</t>
  </si>
  <si>
    <t>ЛЬГОТА  (домком)</t>
  </si>
  <si>
    <t>ЛЬГОТА (домком)</t>
  </si>
  <si>
    <t>Оборудование размещенное на МДК</t>
  </si>
  <si>
    <t xml:space="preserve">Фактический расход на 1 кв.м. общ. площади </t>
  </si>
  <si>
    <t xml:space="preserve">З/плата работников организации </t>
  </si>
  <si>
    <t xml:space="preserve">З/плата работников </t>
  </si>
  <si>
    <t xml:space="preserve">Фактическая оплата за 1 кв.м. </t>
  </si>
  <si>
    <t xml:space="preserve">Фактическая оплата за 1 кв.м. общей площади </t>
  </si>
  <si>
    <t>Общеэксплуатационные расходы (материалы)</t>
  </si>
  <si>
    <t>Общеэксплуатационные расходы (-аванс)</t>
  </si>
  <si>
    <t xml:space="preserve"> </t>
  </si>
  <si>
    <t xml:space="preserve">                                                                         </t>
  </si>
  <si>
    <t>ОПЛАЧЕНО за содержание</t>
  </si>
  <si>
    <t>Начислено за содержание</t>
  </si>
  <si>
    <t>Начислено за содержпние</t>
  </si>
  <si>
    <t>Расходы по текущему ремонту:</t>
  </si>
  <si>
    <t>Расходы ООО "Управа" по ул. Красноармейская № 13</t>
  </si>
  <si>
    <t>Нвчислено за содержание</t>
  </si>
  <si>
    <t>Расходы ООО "Управа" по ул. Цветной бульвар № 11</t>
  </si>
  <si>
    <t>Расходы ООО "Управа" по ул. Чайковского № 6</t>
  </si>
  <si>
    <t>Текущий и заявочный ремонт:</t>
  </si>
  <si>
    <t>Начислено за управление</t>
  </si>
  <si>
    <t>Оплачено за управление</t>
  </si>
  <si>
    <t>Расходы по текущему и заявочному ремонту:</t>
  </si>
  <si>
    <t>Заявочный ремонт:</t>
  </si>
  <si>
    <t>Текущий ремонт:</t>
  </si>
  <si>
    <t>Расходы по текущему  и заявочному ремонту:</t>
  </si>
  <si>
    <t>Расходы по текущему и заявочному  ремонту:</t>
  </si>
  <si>
    <t>Текущий ремонт</t>
  </si>
  <si>
    <t>Расходы ООО "Управа" по ул. Островского № 47</t>
  </si>
  <si>
    <t xml:space="preserve">                                                                                                   </t>
  </si>
  <si>
    <t>Оплачено за мусорный контейнер</t>
  </si>
  <si>
    <t>Расходы ООО "Управа" по ул. Чехова пер. № 8А</t>
  </si>
  <si>
    <t xml:space="preserve">                                                                                                                                                                                                       </t>
  </si>
  <si>
    <t>за 1 квартал 2018г.</t>
  </si>
  <si>
    <t>Задолженность за содержание на 01.01.2018г.</t>
  </si>
  <si>
    <t>Текущий ремонт на 01.01.2018г.</t>
  </si>
  <si>
    <t>Задолженность по управлению на 01.01.2018г.</t>
  </si>
  <si>
    <t>Задолженность  за содерж. на 01.01.2018г.</t>
  </si>
  <si>
    <t>Задолженность по управление на 01.01.2018г.</t>
  </si>
  <si>
    <t>Задолженность за содерж. на 01.01.2018г.</t>
  </si>
  <si>
    <t>Задолженность по текущему ремонту  на 01.01.2018г.</t>
  </si>
  <si>
    <t>Задолженность  за управление на 01.01.2018г.</t>
  </si>
  <si>
    <t xml:space="preserve">Задолженность за содержан. на 01.01.2018г. </t>
  </si>
  <si>
    <t>Задолженность по текущему ремонту на 01.01.18г.</t>
  </si>
  <si>
    <t>Задолженность за управление на 01.01.2018г.</t>
  </si>
  <si>
    <t>Текущий ремонт  на 01.01.2018г.</t>
  </si>
  <si>
    <t>Задолженность по содерж. на 01.01.2018г.</t>
  </si>
  <si>
    <t>Задолженность по текущему ремонту на 01.01.2018г.</t>
  </si>
  <si>
    <t xml:space="preserve">Задолженность за содержание на 01.01.2018г. </t>
  </si>
  <si>
    <t>Задолженность за текущий ремонт на 01.01.2018г.</t>
  </si>
  <si>
    <t xml:space="preserve">Задолженность за содерж. на 01.01.2018г. </t>
  </si>
  <si>
    <t xml:space="preserve">Задолженность по содерж. на 01.01.2018г. </t>
  </si>
  <si>
    <t>Задолженность за управления на 01.01.2018г.</t>
  </si>
  <si>
    <t>Задолженность по текущ. ремонту на 01.01.2018г.</t>
  </si>
  <si>
    <t>Задолженность за управленпие на 01.01.2018г.</t>
  </si>
  <si>
    <t>Задолженность за содерж на 01.01.2018г.</t>
  </si>
  <si>
    <t>Задолженность  за мусорный контейнер  на 01.01.2018г.</t>
  </si>
  <si>
    <t>Акт</t>
  </si>
  <si>
    <t xml:space="preserve">Акт </t>
  </si>
  <si>
    <t>Задолженность  за содержание на 28.02.2018г.</t>
  </si>
  <si>
    <t>Текущий ремонт на 28.02.2018г.</t>
  </si>
  <si>
    <t>Задолженность а управление на 01.01.2018г.</t>
  </si>
  <si>
    <t>Начислено</t>
  </si>
  <si>
    <t>Оплачено</t>
  </si>
  <si>
    <t xml:space="preserve">Акт б/н </t>
  </si>
  <si>
    <t>за  2018г.</t>
  </si>
  <si>
    <t>за 2018г.</t>
  </si>
  <si>
    <t>Задолженность за содержание на 31.12.2018г.</t>
  </si>
  <si>
    <t>Текущий ремонт  на 31.12.2018г.</t>
  </si>
  <si>
    <t>Задолженность по управлению на 31.12.2018г.</t>
  </si>
  <si>
    <t>Задолженность  за содерж. на 31.12.2018г.</t>
  </si>
  <si>
    <t>Текущему ремонту  на 31.12.2018г.</t>
  </si>
  <si>
    <t>Задолженность по управлению на 31.12.2018</t>
  </si>
  <si>
    <t>Задолженность за содерж. на 31.12.2018г.</t>
  </si>
  <si>
    <t>Задолженность по текущему  ремонту на 31.12.2018г.</t>
  </si>
  <si>
    <t>Задолженность за управление на 31.12.2018г.</t>
  </si>
  <si>
    <t xml:space="preserve">Задолженность за содержан. на 31.12.2018г. </t>
  </si>
  <si>
    <t>Текущий ремонт на 31.12.2018г.</t>
  </si>
  <si>
    <t>Содержание на 31.12.2018г.</t>
  </si>
  <si>
    <t>Текущий ремонт на 31.12.2018г</t>
  </si>
  <si>
    <t>за  январь-март 2018г.</t>
  </si>
  <si>
    <t>Текущий ремон  на 31.12.2018г.</t>
  </si>
  <si>
    <t xml:space="preserve">за 2018г. </t>
  </si>
  <si>
    <t>Задолженность по содерж. на 31.12.2018г.</t>
  </si>
  <si>
    <t>Задолженность по текущему ремонту  на 31.12.2018г.</t>
  </si>
  <si>
    <t>Задолженность по текущему ремонту на 31.12.2018г.</t>
  </si>
  <si>
    <t xml:space="preserve">Задолженность за содержание на 31.12.2018г. </t>
  </si>
  <si>
    <t xml:space="preserve">Задолженность за содерж. на 31.12.2018г. </t>
  </si>
  <si>
    <t xml:space="preserve">Задолженность по содерж. на 31.12.2018г. </t>
  </si>
  <si>
    <t>Задолженность за мусорный контейнер на 31.12.2018г.</t>
  </si>
  <si>
    <t>Расходы ООО "Управа" по ул. Волгоградская № 28</t>
  </si>
  <si>
    <t>Содержание на 01.07.2018г.</t>
  </si>
  <si>
    <t>Текущий ремонт на 01.07.2018г.</t>
  </si>
  <si>
    <t xml:space="preserve">принят с 01.07.2018г </t>
  </si>
  <si>
    <t>Задолженность за управление на 01.07.2018г.</t>
  </si>
  <si>
    <t>Обработка зеленых насождений против вредителей</t>
  </si>
  <si>
    <t>Обработка зеленых насаждений против вредителей</t>
  </si>
  <si>
    <t>Списан текущий ремонт согласно тарифа за 2015-2017г.г.</t>
  </si>
  <si>
    <t>Текущий ремонт на 01.01.2018г. ( за 2015-2017гг.)</t>
  </si>
  <si>
    <t>Текущеий ремонт  на 01.01.2018г. (за 2015-2017гг.)</t>
  </si>
  <si>
    <t>Текущий ремот на 01.01.2018г. (за 2015-2017гг.)</t>
  </si>
  <si>
    <t>Текущий ремонт  на 01.01.2018г. (за 2015-2017гг.)</t>
  </si>
  <si>
    <t>Текущий ремонт на 01.01.2018г. (за 2015-2017г.)</t>
  </si>
  <si>
    <t>Текущий ремонт на 01.01.18г. (за 2015-2017гг.)</t>
  </si>
  <si>
    <t>Текущий ремонт на 01.01.2018г. (за 2015-2017г.г.)</t>
  </si>
  <si>
    <t>Текущий ремонт на 01.01.2018г. (за 2015-2017гг.)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</si>
</sst>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2" fontId="1" fillId="0" borderId="30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2" fontId="1" fillId="0" borderId="42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2" fontId="1" fillId="0" borderId="20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2" fontId="0" fillId="0" borderId="3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1" fillId="0" borderId="44" xfId="0" applyFont="1" applyBorder="1" applyAlignment="1">
      <alignment horizontal="left"/>
    </xf>
    <xf numFmtId="0" fontId="0" fillId="0" borderId="30" xfId="0" applyFont="1" applyBorder="1" applyAlignment="1"/>
    <xf numFmtId="0" fontId="0" fillId="0" borderId="28" xfId="0" applyFont="1" applyBorder="1" applyAlignment="1"/>
    <xf numFmtId="0" fontId="0" fillId="0" borderId="3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5" xfId="0" applyFont="1" applyBorder="1" applyAlignment="1">
      <alignment horizontal="left"/>
    </xf>
    <xf numFmtId="2" fontId="1" fillId="0" borderId="28" xfId="0" applyNumberFormat="1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2" fontId="0" fillId="0" borderId="16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0" fontId="1" fillId="0" borderId="17" xfId="0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37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1" fillId="0" borderId="34" xfId="0" applyFont="1" applyBorder="1" applyAlignment="1">
      <alignment horizontal="left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29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48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2" fontId="1" fillId="0" borderId="48" xfId="0" applyNumberFormat="1" applyFont="1" applyBorder="1" applyAlignment="1">
      <alignment horizontal="center"/>
    </xf>
    <xf numFmtId="2" fontId="1" fillId="0" borderId="51" xfId="0" applyNumberFormat="1" applyFon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2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30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3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3" workbookViewId="0">
      <selection activeCell="H45" sqref="H45:I45"/>
    </sheetView>
  </sheetViews>
  <sheetFormatPr defaultRowHeight="15" x14ac:dyDescent="0.25"/>
  <sheetData>
    <row r="1" spans="1:9" ht="18.75" x14ac:dyDescent="0.3">
      <c r="A1" s="87" t="s">
        <v>20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88" t="s">
        <v>116</v>
      </c>
      <c r="D2" s="88"/>
      <c r="E2" s="88"/>
      <c r="F2" s="88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" t="s">
        <v>84</v>
      </c>
      <c r="B4" s="20"/>
      <c r="C4" s="20"/>
      <c r="D4" s="20"/>
      <c r="E4" s="20"/>
      <c r="F4" s="20"/>
      <c r="G4" s="21"/>
      <c r="H4" s="89">
        <v>237563.57000000004</v>
      </c>
      <c r="I4" s="90"/>
    </row>
    <row r="5" spans="1:9" x14ac:dyDescent="0.25">
      <c r="A5" s="65"/>
      <c r="B5" s="66"/>
      <c r="C5" s="66"/>
      <c r="D5" s="66"/>
      <c r="E5" s="66"/>
      <c r="F5" s="66"/>
      <c r="G5" s="67"/>
      <c r="H5" s="27"/>
      <c r="I5" s="28"/>
    </row>
    <row r="6" spans="1:9" x14ac:dyDescent="0.25">
      <c r="A6" s="65" t="s">
        <v>148</v>
      </c>
      <c r="B6" s="66"/>
      <c r="C6" s="66"/>
      <c r="D6" s="66"/>
      <c r="E6" s="66"/>
      <c r="F6" s="66"/>
      <c r="G6" s="67"/>
      <c r="H6" s="22">
        <v>343365.33999999997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98262.48</v>
      </c>
      <c r="I7" s="78"/>
    </row>
    <row r="8" spans="1:9" x14ac:dyDescent="0.25">
      <c r="A8" s="74" t="s">
        <v>113</v>
      </c>
      <c r="B8" s="75"/>
      <c r="C8" s="75"/>
      <c r="D8" s="75"/>
      <c r="E8" s="75"/>
      <c r="F8" s="75"/>
      <c r="G8" s="76"/>
      <c r="H8" s="94">
        <v>93199.21</v>
      </c>
      <c r="I8" s="95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72">
        <v>33360</v>
      </c>
      <c r="I9" s="73"/>
    </row>
    <row r="10" spans="1:9" ht="15.75" thickBot="1" x14ac:dyDescent="0.3">
      <c r="A10" s="33"/>
      <c r="B10" s="68"/>
      <c r="C10" s="68"/>
      <c r="D10" s="68"/>
      <c r="E10" s="68"/>
      <c r="F10" s="68"/>
      <c r="G10" s="34"/>
      <c r="H10" s="33"/>
      <c r="I10" s="34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55"/>
      <c r="H11" s="56">
        <f>H12+H15+H19+H20+H21+H22+H24+H25+H26+H27+H18</f>
        <v>497217.24999999994</v>
      </c>
      <c r="I11" s="81"/>
    </row>
    <row r="12" spans="1:9" x14ac:dyDescent="0.25">
      <c r="A12" s="82" t="s">
        <v>57</v>
      </c>
      <c r="B12" s="83"/>
      <c r="C12" s="83"/>
      <c r="D12" s="83"/>
      <c r="E12" s="83"/>
      <c r="F12" s="83"/>
      <c r="G12" s="84"/>
      <c r="H12" s="85">
        <v>22447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71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71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71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00"/>
      <c r="H16" s="79" t="s">
        <v>59</v>
      </c>
      <c r="I16" s="80"/>
    </row>
    <row r="17" spans="1:9" x14ac:dyDescent="0.25">
      <c r="A17" s="98"/>
      <c r="B17" s="99"/>
      <c r="C17" s="99"/>
      <c r="D17" s="99"/>
      <c r="E17" s="99"/>
      <c r="F17" s="99"/>
      <c r="G17" s="100"/>
      <c r="H17" s="79"/>
      <c r="I17" s="80"/>
    </row>
    <row r="18" spans="1:9" x14ac:dyDescent="0.25">
      <c r="A18" s="69" t="s">
        <v>145</v>
      </c>
      <c r="B18" s="70"/>
      <c r="C18" s="70"/>
      <c r="D18" s="70"/>
      <c r="E18" s="70"/>
      <c r="F18" s="70"/>
      <c r="G18" s="71"/>
      <c r="H18" s="79">
        <v>2500</v>
      </c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03"/>
      <c r="H19" s="79"/>
      <c r="I19" s="80"/>
    </row>
    <row r="20" spans="1:9" x14ac:dyDescent="0.25">
      <c r="A20" s="35" t="s">
        <v>49</v>
      </c>
      <c r="B20" s="36"/>
      <c r="C20" s="36"/>
      <c r="D20" s="36"/>
      <c r="E20" s="36"/>
      <c r="F20" s="36"/>
      <c r="G20" s="37"/>
      <c r="H20" s="96">
        <v>7824</v>
      </c>
      <c r="I20" s="97"/>
    </row>
    <row r="21" spans="1:9" x14ac:dyDescent="0.25">
      <c r="A21" s="35" t="s">
        <v>10</v>
      </c>
      <c r="B21" s="36"/>
      <c r="C21" s="36"/>
      <c r="D21" s="36"/>
      <c r="E21" s="36"/>
      <c r="F21" s="36"/>
      <c r="G21" s="37"/>
      <c r="H21" s="96">
        <v>23338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7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7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7"/>
      <c r="H24" s="33">
        <v>84372.36</v>
      </c>
      <c r="I24" s="34"/>
    </row>
    <row r="25" spans="1:9" x14ac:dyDescent="0.25">
      <c r="A25" s="35" t="s">
        <v>54</v>
      </c>
      <c r="B25" s="36"/>
      <c r="C25" s="36"/>
      <c r="D25" s="36"/>
      <c r="E25" s="36"/>
      <c r="F25" s="36"/>
      <c r="G25" s="37"/>
      <c r="H25" s="33">
        <v>265690.21999999997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7"/>
      <c r="H26" s="45">
        <v>81566.899999999994</v>
      </c>
      <c r="I26" s="46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60"/>
      <c r="H27" s="61">
        <v>5120.93</v>
      </c>
      <c r="I27" s="62"/>
    </row>
    <row r="28" spans="1:9" ht="15.75" thickBot="1" x14ac:dyDescent="0.3">
      <c r="A28" s="53" t="s">
        <v>1</v>
      </c>
      <c r="B28" s="54"/>
      <c r="C28" s="54"/>
      <c r="D28" s="54"/>
      <c r="E28" s="54"/>
      <c r="F28" s="54"/>
      <c r="G28" s="55"/>
      <c r="H28" s="56">
        <v>474853.98</v>
      </c>
      <c r="I28" s="57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50"/>
      <c r="I29" s="52"/>
    </row>
    <row r="30" spans="1:9" ht="15.75" thickBot="1" x14ac:dyDescent="0.3">
      <c r="A30" s="9" t="s">
        <v>72</v>
      </c>
      <c r="B30" s="10"/>
      <c r="C30" s="10"/>
      <c r="D30" s="10"/>
      <c r="E30" s="10"/>
      <c r="F30" s="10"/>
      <c r="G30" s="11"/>
      <c r="H30" s="12">
        <f>H31</f>
        <v>343365.34</v>
      </c>
      <c r="I30" s="13"/>
    </row>
    <row r="31" spans="1:9" ht="15.75" thickBot="1" x14ac:dyDescent="0.3">
      <c r="A31" s="91" t="s">
        <v>147</v>
      </c>
      <c r="B31" s="92"/>
      <c r="C31" s="92"/>
      <c r="D31" s="92"/>
      <c r="E31" s="92"/>
      <c r="F31" s="92"/>
      <c r="G31" s="93"/>
      <c r="H31" s="17">
        <v>343365.34</v>
      </c>
      <c r="I31" s="18"/>
    </row>
    <row r="32" spans="1:9" ht="15.75" thickBot="1" x14ac:dyDescent="0.3">
      <c r="A32" s="4"/>
      <c r="B32" s="5"/>
      <c r="C32" s="5"/>
      <c r="D32" s="5"/>
      <c r="E32" s="5"/>
      <c r="F32" s="5"/>
      <c r="G32" s="6"/>
      <c r="H32" s="7"/>
      <c r="I32" s="8"/>
    </row>
    <row r="33" spans="1:9" ht="15.75" thickBot="1" x14ac:dyDescent="0.3">
      <c r="A33" s="9" t="s">
        <v>86</v>
      </c>
      <c r="B33" s="10"/>
      <c r="C33" s="10"/>
      <c r="D33" s="10"/>
      <c r="E33" s="10"/>
      <c r="F33" s="10"/>
      <c r="G33" s="11"/>
      <c r="H33" s="12">
        <v>6496.9700000000012</v>
      </c>
      <c r="I33" s="13"/>
    </row>
    <row r="34" spans="1:9" ht="15.75" thickBot="1" x14ac:dyDescent="0.3">
      <c r="A34" s="9" t="s">
        <v>70</v>
      </c>
      <c r="B34" s="10"/>
      <c r="C34" s="10"/>
      <c r="D34" s="10"/>
      <c r="E34" s="10"/>
      <c r="F34" s="10"/>
      <c r="G34" s="11"/>
      <c r="H34" s="12">
        <v>74343.72</v>
      </c>
      <c r="I34" s="13"/>
    </row>
    <row r="35" spans="1:9" ht="15.75" thickBot="1" x14ac:dyDescent="0.3">
      <c r="A35" s="9" t="s">
        <v>71</v>
      </c>
      <c r="B35" s="10"/>
      <c r="C35" s="10"/>
      <c r="D35" s="10"/>
      <c r="E35" s="10"/>
      <c r="F35" s="10"/>
      <c r="G35" s="11"/>
      <c r="H35" s="12">
        <v>67793.39</v>
      </c>
      <c r="I35" s="13"/>
    </row>
    <row r="36" spans="1:9" ht="15.75" thickBot="1" x14ac:dyDescent="0.3">
      <c r="A36" s="14"/>
      <c r="B36" s="15"/>
      <c r="C36" s="15"/>
      <c r="D36" s="15"/>
      <c r="E36" s="15"/>
      <c r="F36" s="15"/>
      <c r="G36" s="16"/>
      <c r="H36" s="17"/>
      <c r="I36" s="18"/>
    </row>
    <row r="37" spans="1:9" ht="15.75" thickBot="1" x14ac:dyDescent="0.3">
      <c r="A37" s="9" t="s">
        <v>13</v>
      </c>
      <c r="B37" s="10"/>
      <c r="C37" s="10"/>
      <c r="D37" s="10"/>
      <c r="E37" s="10"/>
      <c r="F37" s="10"/>
      <c r="G37" s="11"/>
      <c r="H37" s="12">
        <f>H11+H30</f>
        <v>840582.59</v>
      </c>
      <c r="I37" s="13"/>
    </row>
    <row r="38" spans="1:9" x14ac:dyDescent="0.25">
      <c r="A38" s="47"/>
      <c r="B38" s="48"/>
      <c r="C38" s="48"/>
      <c r="D38" s="48"/>
      <c r="E38" s="48"/>
      <c r="F38" s="48"/>
      <c r="G38" s="49"/>
      <c r="H38" s="47"/>
      <c r="I38" s="49"/>
    </row>
    <row r="39" spans="1:9" x14ac:dyDescent="0.25">
      <c r="A39" s="19" t="s">
        <v>117</v>
      </c>
      <c r="B39" s="20"/>
      <c r="C39" s="20"/>
      <c r="D39" s="20"/>
      <c r="E39" s="20"/>
      <c r="F39" s="20"/>
      <c r="G39" s="21"/>
      <c r="H39" s="22">
        <f>H4+H11-H28</f>
        <v>259926.83999999997</v>
      </c>
      <c r="I39" s="28"/>
    </row>
    <row r="40" spans="1:9" x14ac:dyDescent="0.25">
      <c r="A40" s="19" t="s">
        <v>118</v>
      </c>
      <c r="B40" s="20"/>
      <c r="C40" s="20"/>
      <c r="D40" s="20"/>
      <c r="E40" s="20"/>
      <c r="F40" s="20"/>
      <c r="G40" s="21"/>
      <c r="H40" s="22">
        <f>H6-H30+H8+H9-H7</f>
        <v>28296.729999999952</v>
      </c>
      <c r="I40" s="23"/>
    </row>
    <row r="41" spans="1:9" x14ac:dyDescent="0.25">
      <c r="A41" s="19" t="s">
        <v>119</v>
      </c>
      <c r="B41" s="20"/>
      <c r="C41" s="20"/>
      <c r="D41" s="20"/>
      <c r="E41" s="20"/>
      <c r="F41" s="20"/>
      <c r="G41" s="21"/>
      <c r="H41" s="22">
        <f>H33+H34-H35</f>
        <v>13047.300000000003</v>
      </c>
      <c r="I41" s="23"/>
    </row>
    <row r="42" spans="1:9" x14ac:dyDescent="0.25">
      <c r="A42" s="24"/>
      <c r="B42" s="25"/>
      <c r="C42" s="25"/>
      <c r="D42" s="25"/>
      <c r="E42" s="25"/>
      <c r="F42" s="25"/>
      <c r="G42" s="26"/>
      <c r="H42" s="27"/>
      <c r="I42" s="28"/>
    </row>
    <row r="43" spans="1:9" x14ac:dyDescent="0.25">
      <c r="A43" s="30" t="s">
        <v>14</v>
      </c>
      <c r="B43" s="31"/>
      <c r="C43" s="31"/>
      <c r="D43" s="31"/>
      <c r="E43" s="31"/>
      <c r="F43" s="31"/>
      <c r="G43" s="32"/>
      <c r="H43" s="33"/>
      <c r="I43" s="34"/>
    </row>
    <row r="44" spans="1:9" x14ac:dyDescent="0.25">
      <c r="A44" s="35" t="s">
        <v>15</v>
      </c>
      <c r="B44" s="36"/>
      <c r="C44" s="36"/>
      <c r="D44" s="36"/>
      <c r="E44" s="36"/>
      <c r="F44" s="36"/>
      <c r="G44" s="37"/>
      <c r="H44" s="38">
        <v>13.5</v>
      </c>
      <c r="I44" s="39"/>
    </row>
    <row r="45" spans="1:9" ht="15.75" thickBot="1" x14ac:dyDescent="0.3">
      <c r="A45" s="40" t="s">
        <v>52</v>
      </c>
      <c r="B45" s="41"/>
      <c r="C45" s="41"/>
      <c r="D45" s="41"/>
      <c r="E45" s="41"/>
      <c r="F45" s="41"/>
      <c r="G45" s="42"/>
      <c r="H45" s="43">
        <f>(H7+H11+H34)/(H8+H9+H28+H35)*H44</f>
        <v>13.512444206690256</v>
      </c>
      <c r="I45" s="44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A31:G31"/>
    <mergeCell ref="H31:I31"/>
    <mergeCell ref="A8:G8"/>
    <mergeCell ref="H8:I8"/>
    <mergeCell ref="A13:G13"/>
    <mergeCell ref="H13:I13"/>
    <mergeCell ref="A20:G20"/>
    <mergeCell ref="H20:I20"/>
    <mergeCell ref="A16:G17"/>
    <mergeCell ref="H16:I17"/>
    <mergeCell ref="A18:G18"/>
    <mergeCell ref="H18:I18"/>
    <mergeCell ref="A19:G19"/>
    <mergeCell ref="H19:I19"/>
    <mergeCell ref="A21:G21"/>
    <mergeCell ref="H21:I21"/>
    <mergeCell ref="A1:I1"/>
    <mergeCell ref="C2:F2"/>
    <mergeCell ref="A3:G3"/>
    <mergeCell ref="H3:I3"/>
    <mergeCell ref="A4:G4"/>
    <mergeCell ref="H4:I4"/>
    <mergeCell ref="A15:G15"/>
    <mergeCell ref="H15:I15"/>
    <mergeCell ref="A11:G11"/>
    <mergeCell ref="H11:I11"/>
    <mergeCell ref="A12:G12"/>
    <mergeCell ref="H12:I12"/>
    <mergeCell ref="A14:G14"/>
    <mergeCell ref="H14:I14"/>
    <mergeCell ref="A5:G5"/>
    <mergeCell ref="H5:I5"/>
    <mergeCell ref="A6:G6"/>
    <mergeCell ref="H6:I6"/>
    <mergeCell ref="A10:G10"/>
    <mergeCell ref="H10:I10"/>
    <mergeCell ref="A9:G9"/>
    <mergeCell ref="H9:I9"/>
    <mergeCell ref="A7:G7"/>
    <mergeCell ref="H7:I7"/>
    <mergeCell ref="A25:G25"/>
    <mergeCell ref="H25:I25"/>
    <mergeCell ref="A22:G22"/>
    <mergeCell ref="H22:I22"/>
    <mergeCell ref="A23:G23"/>
    <mergeCell ref="H23:I23"/>
    <mergeCell ref="A24:G24"/>
    <mergeCell ref="H24:I24"/>
    <mergeCell ref="A39:G39"/>
    <mergeCell ref="H39:I39"/>
    <mergeCell ref="A26:G26"/>
    <mergeCell ref="H26:I26"/>
    <mergeCell ref="A37:G37"/>
    <mergeCell ref="H37:I37"/>
    <mergeCell ref="A38:G38"/>
    <mergeCell ref="H38:I38"/>
    <mergeCell ref="A30:G30"/>
    <mergeCell ref="H30:I30"/>
    <mergeCell ref="A29:G29"/>
    <mergeCell ref="H29:I29"/>
    <mergeCell ref="A28:G28"/>
    <mergeCell ref="H28:I28"/>
    <mergeCell ref="A27:G27"/>
    <mergeCell ref="H27:I27"/>
    <mergeCell ref="A40:G40"/>
    <mergeCell ref="H40:I40"/>
    <mergeCell ref="A42:G42"/>
    <mergeCell ref="H42:I42"/>
    <mergeCell ref="A48:C48"/>
    <mergeCell ref="G48:I48"/>
    <mergeCell ref="A43:G43"/>
    <mergeCell ref="H43:I43"/>
    <mergeCell ref="A44:G44"/>
    <mergeCell ref="H44:I44"/>
    <mergeCell ref="A45:G45"/>
    <mergeCell ref="H45:I45"/>
    <mergeCell ref="A41:G41"/>
    <mergeCell ref="H41:I41"/>
    <mergeCell ref="A32:G32"/>
    <mergeCell ref="H32:I32"/>
    <mergeCell ref="A33:G33"/>
    <mergeCell ref="H33:I33"/>
    <mergeCell ref="A36:G36"/>
    <mergeCell ref="H36:I36"/>
    <mergeCell ref="A34:G34"/>
    <mergeCell ref="A35:G35"/>
    <mergeCell ref="H34:I34"/>
    <mergeCell ref="H35:I35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8" workbookViewId="0">
      <selection activeCell="K47" sqref="K47"/>
    </sheetView>
  </sheetViews>
  <sheetFormatPr defaultRowHeight="15" x14ac:dyDescent="0.25"/>
  <sheetData>
    <row r="1" spans="1:9" ht="18.75" x14ac:dyDescent="0.3">
      <c r="A1" s="87" t="s">
        <v>30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132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65" t="s">
        <v>96</v>
      </c>
      <c r="B4" s="66"/>
      <c r="C4" s="66"/>
      <c r="D4" s="66"/>
      <c r="E4" s="66"/>
      <c r="F4" s="66"/>
      <c r="G4" s="187"/>
      <c r="H4" s="188">
        <v>101005.61000000002</v>
      </c>
      <c r="I4" s="182"/>
    </row>
    <row r="5" spans="1:9" x14ac:dyDescent="0.25">
      <c r="A5" s="33"/>
      <c r="B5" s="68"/>
      <c r="C5" s="68"/>
      <c r="D5" s="68"/>
      <c r="E5" s="68"/>
      <c r="F5" s="68"/>
      <c r="G5" s="34"/>
      <c r="H5" s="27"/>
      <c r="I5" s="28"/>
    </row>
    <row r="6" spans="1:9" x14ac:dyDescent="0.25">
      <c r="A6" s="19" t="s">
        <v>90</v>
      </c>
      <c r="B6" s="20"/>
      <c r="C6" s="20"/>
      <c r="D6" s="20"/>
      <c r="E6" s="20"/>
      <c r="F6" s="20"/>
      <c r="G6" s="21"/>
      <c r="H6" s="27">
        <v>251845.61000000002</v>
      </c>
      <c r="I6" s="28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240">
        <v>81060.81</v>
      </c>
      <c r="I7" s="241"/>
    </row>
    <row r="8" spans="1:9" x14ac:dyDescent="0.25">
      <c r="A8" s="74" t="s">
        <v>113</v>
      </c>
      <c r="B8" s="75"/>
      <c r="C8" s="75"/>
      <c r="D8" s="75"/>
      <c r="E8" s="75"/>
      <c r="F8" s="75"/>
      <c r="G8" s="76"/>
      <c r="H8" s="94">
        <v>79798.289999999994</v>
      </c>
      <c r="I8" s="95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5760</v>
      </c>
      <c r="I9" s="97"/>
    </row>
    <row r="10" spans="1:9" ht="15.75" thickBot="1" x14ac:dyDescent="0.3">
      <c r="A10" s="69"/>
      <c r="B10" s="70"/>
      <c r="C10" s="70"/>
      <c r="D10" s="70"/>
      <c r="E10" s="70"/>
      <c r="F10" s="70"/>
      <c r="G10" s="71"/>
      <c r="H10" s="79"/>
      <c r="I10" s="80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55"/>
      <c r="H11" s="56">
        <f>H12+H13+H14+H15+H16+H18+H19+H31+H21+H22+H23+H24+H25+H26+H27+H20</f>
        <v>404304.22</v>
      </c>
      <c r="I11" s="119"/>
    </row>
    <row r="12" spans="1:9" x14ac:dyDescent="0.25">
      <c r="A12" s="82" t="s">
        <v>57</v>
      </c>
      <c r="B12" s="83"/>
      <c r="C12" s="83"/>
      <c r="D12" s="83"/>
      <c r="E12" s="83"/>
      <c r="F12" s="83"/>
      <c r="G12" s="84"/>
      <c r="H12" s="85">
        <v>1750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71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71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71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00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00"/>
      <c r="H17" s="79"/>
      <c r="I17" s="80"/>
    </row>
    <row r="18" spans="1:9" x14ac:dyDescent="0.25">
      <c r="A18" s="69" t="s">
        <v>145</v>
      </c>
      <c r="B18" s="70"/>
      <c r="C18" s="70"/>
      <c r="D18" s="70"/>
      <c r="E18" s="70"/>
      <c r="F18" s="70"/>
      <c r="G18" s="71"/>
      <c r="H18" s="79">
        <v>10000</v>
      </c>
      <c r="I18" s="80"/>
    </row>
    <row r="19" spans="1:9" x14ac:dyDescent="0.25">
      <c r="A19" s="261" t="s">
        <v>0</v>
      </c>
      <c r="B19" s="262"/>
      <c r="C19" s="262"/>
      <c r="D19" s="262"/>
      <c r="E19" s="262"/>
      <c r="F19" s="262"/>
      <c r="G19" s="263"/>
      <c r="H19" s="264"/>
      <c r="I19" s="265"/>
    </row>
    <row r="20" spans="1:9" x14ac:dyDescent="0.25">
      <c r="A20" s="69" t="s">
        <v>50</v>
      </c>
      <c r="B20" s="70"/>
      <c r="C20" s="70"/>
      <c r="D20" s="70"/>
      <c r="E20" s="70"/>
      <c r="F20" s="70"/>
      <c r="G20" s="71"/>
      <c r="H20" s="252">
        <v>5712</v>
      </c>
      <c r="I20" s="253"/>
    </row>
    <row r="21" spans="1:9" x14ac:dyDescent="0.25">
      <c r="A21" s="35" t="s">
        <v>10</v>
      </c>
      <c r="B21" s="36"/>
      <c r="C21" s="36"/>
      <c r="D21" s="36"/>
      <c r="E21" s="36"/>
      <c r="F21" s="36"/>
      <c r="G21" s="37"/>
      <c r="H21" s="259">
        <v>17503.5</v>
      </c>
      <c r="I21" s="260"/>
    </row>
    <row r="22" spans="1:9" x14ac:dyDescent="0.25">
      <c r="A22" s="35" t="s">
        <v>16</v>
      </c>
      <c r="B22" s="36"/>
      <c r="C22" s="36"/>
      <c r="D22" s="36"/>
      <c r="E22" s="36"/>
      <c r="F22" s="36"/>
      <c r="G22" s="37"/>
      <c r="H22" s="256"/>
      <c r="I22" s="258"/>
    </row>
    <row r="23" spans="1:9" x14ac:dyDescent="0.25">
      <c r="A23" s="35" t="s">
        <v>17</v>
      </c>
      <c r="B23" s="36"/>
      <c r="C23" s="36"/>
      <c r="D23" s="36"/>
      <c r="E23" s="36"/>
      <c r="F23" s="36"/>
      <c r="G23" s="37"/>
      <c r="H23" s="256"/>
      <c r="I23" s="258"/>
    </row>
    <row r="24" spans="1:9" x14ac:dyDescent="0.25">
      <c r="A24" s="35" t="s">
        <v>11</v>
      </c>
      <c r="B24" s="36"/>
      <c r="C24" s="36"/>
      <c r="D24" s="36"/>
      <c r="E24" s="36"/>
      <c r="F24" s="36"/>
      <c r="G24" s="37"/>
      <c r="H24" s="256">
        <v>70343.28</v>
      </c>
      <c r="I24" s="258"/>
    </row>
    <row r="25" spans="1:9" x14ac:dyDescent="0.25">
      <c r="A25" s="35" t="s">
        <v>48</v>
      </c>
      <c r="B25" s="36"/>
      <c r="C25" s="36"/>
      <c r="D25" s="36"/>
      <c r="E25" s="36"/>
      <c r="F25" s="36"/>
      <c r="G25" s="37"/>
      <c r="H25" s="252">
        <v>221512.37</v>
      </c>
      <c r="I25" s="253"/>
    </row>
    <row r="26" spans="1:9" x14ac:dyDescent="0.25">
      <c r="A26" s="35" t="s">
        <v>12</v>
      </c>
      <c r="B26" s="36"/>
      <c r="C26" s="36"/>
      <c r="D26" s="36"/>
      <c r="E26" s="36"/>
      <c r="F26" s="36"/>
      <c r="G26" s="37"/>
      <c r="H26" s="254">
        <v>68004.3</v>
      </c>
      <c r="I26" s="255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60"/>
      <c r="H27" s="61">
        <v>5120.93</v>
      </c>
      <c r="I27" s="62"/>
    </row>
    <row r="28" spans="1:9" s="1" customFormat="1" ht="15.75" thickBot="1" x14ac:dyDescent="0.3">
      <c r="A28" s="53" t="s">
        <v>1</v>
      </c>
      <c r="B28" s="54"/>
      <c r="C28" s="54"/>
      <c r="D28" s="54"/>
      <c r="E28" s="54"/>
      <c r="F28" s="54"/>
      <c r="G28" s="55"/>
      <c r="H28" s="14">
        <v>392237.43</v>
      </c>
      <c r="I28" s="16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250"/>
      <c r="I29" s="251"/>
    </row>
    <row r="30" spans="1:9" ht="15.75" thickBot="1" x14ac:dyDescent="0.3">
      <c r="A30" s="9" t="s">
        <v>72</v>
      </c>
      <c r="B30" s="10"/>
      <c r="C30" s="10"/>
      <c r="D30" s="10"/>
      <c r="E30" s="10"/>
      <c r="F30" s="10"/>
      <c r="G30" s="11"/>
      <c r="H30" s="12">
        <v>0</v>
      </c>
      <c r="I30" s="13"/>
    </row>
    <row r="31" spans="1:9" x14ac:dyDescent="0.25">
      <c r="A31" s="130" t="s">
        <v>74</v>
      </c>
      <c r="B31" s="131"/>
      <c r="C31" s="131"/>
      <c r="D31" s="131"/>
      <c r="E31" s="131"/>
      <c r="F31" s="131"/>
      <c r="G31" s="132"/>
      <c r="H31" s="254"/>
      <c r="I31" s="255"/>
    </row>
    <row r="32" spans="1:9" ht="15.75" thickBot="1" x14ac:dyDescent="0.3">
      <c r="A32" s="256"/>
      <c r="B32" s="257"/>
      <c r="C32" s="257"/>
      <c r="D32" s="257"/>
      <c r="E32" s="257"/>
      <c r="F32" s="257"/>
      <c r="G32" s="258"/>
      <c r="H32" s="256"/>
      <c r="I32" s="258"/>
    </row>
    <row r="33" spans="1:9" x14ac:dyDescent="0.25">
      <c r="A33" s="245" t="s">
        <v>94</v>
      </c>
      <c r="B33" s="246"/>
      <c r="C33" s="246"/>
      <c r="D33" s="246"/>
      <c r="E33" s="246"/>
      <c r="F33" s="246"/>
      <c r="G33" s="247"/>
      <c r="H33" s="248">
        <v>5891.8500000000022</v>
      </c>
      <c r="I33" s="249"/>
    </row>
    <row r="34" spans="1:9" x14ac:dyDescent="0.25">
      <c r="A34" s="19" t="s">
        <v>70</v>
      </c>
      <c r="B34" s="20"/>
      <c r="C34" s="20"/>
      <c r="D34" s="20"/>
      <c r="E34" s="20"/>
      <c r="F34" s="20"/>
      <c r="G34" s="21"/>
      <c r="H34" s="27">
        <v>61291.11</v>
      </c>
      <c r="I34" s="28"/>
    </row>
    <row r="35" spans="1:9" ht="15.75" thickBot="1" x14ac:dyDescent="0.3">
      <c r="A35" s="178" t="s">
        <v>71</v>
      </c>
      <c r="B35" s="179"/>
      <c r="C35" s="179"/>
      <c r="D35" s="179"/>
      <c r="E35" s="179"/>
      <c r="F35" s="179"/>
      <c r="G35" s="179"/>
      <c r="H35" s="149">
        <v>58314.19</v>
      </c>
      <c r="I35" s="150"/>
    </row>
    <row r="36" spans="1:9" ht="15.75" thickBot="1" x14ac:dyDescent="0.3">
      <c r="A36" s="242"/>
      <c r="B36" s="243"/>
      <c r="C36" s="243"/>
      <c r="D36" s="243"/>
      <c r="E36" s="243"/>
      <c r="F36" s="243"/>
      <c r="G36" s="244"/>
      <c r="H36" s="242"/>
      <c r="I36" s="244"/>
    </row>
    <row r="37" spans="1:9" ht="15.75" thickBot="1" x14ac:dyDescent="0.3">
      <c r="A37" s="104" t="s">
        <v>13</v>
      </c>
      <c r="B37" s="105"/>
      <c r="C37" s="105"/>
      <c r="D37" s="105"/>
      <c r="E37" s="105"/>
      <c r="F37" s="105"/>
      <c r="G37" s="106"/>
      <c r="H37" s="144">
        <f>H11+H30</f>
        <v>404304.22</v>
      </c>
      <c r="I37" s="145"/>
    </row>
    <row r="38" spans="1:9" x14ac:dyDescent="0.25">
      <c r="A38" s="189"/>
      <c r="B38" s="190"/>
      <c r="C38" s="190"/>
      <c r="D38" s="190"/>
      <c r="E38" s="190"/>
      <c r="F38" s="190"/>
      <c r="G38" s="123"/>
      <c r="H38" s="47"/>
      <c r="I38" s="49"/>
    </row>
    <row r="39" spans="1:9" x14ac:dyDescent="0.25">
      <c r="A39" s="65" t="s">
        <v>133</v>
      </c>
      <c r="B39" s="66"/>
      <c r="C39" s="66"/>
      <c r="D39" s="66"/>
      <c r="E39" s="66"/>
      <c r="F39" s="66"/>
      <c r="G39" s="187"/>
      <c r="H39" s="22">
        <f>H4+H11-H28</f>
        <v>113072.39999999997</v>
      </c>
      <c r="I39" s="23"/>
    </row>
    <row r="40" spans="1:9" x14ac:dyDescent="0.25">
      <c r="A40" s="19" t="s">
        <v>134</v>
      </c>
      <c r="B40" s="20"/>
      <c r="C40" s="20"/>
      <c r="D40" s="20"/>
      <c r="E40" s="20"/>
      <c r="F40" s="20"/>
      <c r="G40" s="21"/>
      <c r="H40" s="22">
        <f>H6+H7-H8-H9</f>
        <v>247348.13000000006</v>
      </c>
      <c r="I40" s="23"/>
    </row>
    <row r="41" spans="1:9" x14ac:dyDescent="0.25">
      <c r="A41" s="187" t="s">
        <v>125</v>
      </c>
      <c r="B41" s="20"/>
      <c r="C41" s="20"/>
      <c r="D41" s="20"/>
      <c r="E41" s="20"/>
      <c r="F41" s="20"/>
      <c r="G41" s="20"/>
      <c r="H41" s="22">
        <f>H33+H34-H35</f>
        <v>8868.7700000000041</v>
      </c>
      <c r="I41" s="23"/>
    </row>
    <row r="42" spans="1:9" x14ac:dyDescent="0.25">
      <c r="A42" s="206"/>
      <c r="B42" s="207"/>
      <c r="C42" s="207"/>
      <c r="D42" s="207"/>
      <c r="E42" s="207"/>
      <c r="F42" s="207"/>
      <c r="G42" s="208"/>
      <c r="H42" s="33"/>
      <c r="I42" s="34"/>
    </row>
    <row r="43" spans="1:9" x14ac:dyDescent="0.25">
      <c r="A43" s="65" t="s">
        <v>14</v>
      </c>
      <c r="B43" s="66"/>
      <c r="C43" s="66"/>
      <c r="D43" s="66"/>
      <c r="E43" s="66"/>
      <c r="F43" s="66"/>
      <c r="G43" s="67"/>
      <c r="H43" s="79"/>
      <c r="I43" s="80"/>
    </row>
    <row r="44" spans="1:9" x14ac:dyDescent="0.25">
      <c r="A44" s="35" t="s">
        <v>15</v>
      </c>
      <c r="B44" s="36"/>
      <c r="C44" s="36"/>
      <c r="D44" s="36"/>
      <c r="E44" s="36"/>
      <c r="F44" s="36"/>
      <c r="G44" s="37"/>
      <c r="H44" s="38">
        <v>13.5</v>
      </c>
      <c r="I44" s="39"/>
    </row>
    <row r="45" spans="1:9" ht="15.75" thickBot="1" x14ac:dyDescent="0.3">
      <c r="A45" s="40" t="s">
        <v>55</v>
      </c>
      <c r="B45" s="41"/>
      <c r="C45" s="41"/>
      <c r="D45" s="41"/>
      <c r="E45" s="41"/>
      <c r="F45" s="41"/>
      <c r="G45" s="42"/>
      <c r="H45" s="149">
        <f>(H7+H11+H34)/(H8+H9+H28+H35)*H44</f>
        <v>13.765568873740838</v>
      </c>
      <c r="I45" s="150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A8:G8"/>
    <mergeCell ref="H8:I8"/>
    <mergeCell ref="A10:G10"/>
    <mergeCell ref="H10:I10"/>
    <mergeCell ref="A9:G9"/>
    <mergeCell ref="H9:I9"/>
    <mergeCell ref="A18:G18"/>
    <mergeCell ref="H18:I18"/>
    <mergeCell ref="A19:G19"/>
    <mergeCell ref="H19:I19"/>
    <mergeCell ref="A11:G11"/>
    <mergeCell ref="H11:I11"/>
    <mergeCell ref="A15:G15"/>
    <mergeCell ref="H15:I15"/>
    <mergeCell ref="A16:G17"/>
    <mergeCell ref="H16:I17"/>
    <mergeCell ref="A12:G12"/>
    <mergeCell ref="H12:I12"/>
    <mergeCell ref="A13:G13"/>
    <mergeCell ref="H13:I13"/>
    <mergeCell ref="A14:G14"/>
    <mergeCell ref="H14:I14"/>
    <mergeCell ref="A1:I1"/>
    <mergeCell ref="C2:F2"/>
    <mergeCell ref="A3:G3"/>
    <mergeCell ref="H3:I3"/>
    <mergeCell ref="A6:G6"/>
    <mergeCell ref="H4:I4"/>
    <mergeCell ref="H6:I6"/>
    <mergeCell ref="H5:I5"/>
    <mergeCell ref="A4:G4"/>
    <mergeCell ref="A5:G5"/>
    <mergeCell ref="A32:G32"/>
    <mergeCell ref="H32:I32"/>
    <mergeCell ref="A31:G31"/>
    <mergeCell ref="H31:I31"/>
    <mergeCell ref="H20:I20"/>
    <mergeCell ref="A20:G20"/>
    <mergeCell ref="A22:G22"/>
    <mergeCell ref="H22:I22"/>
    <mergeCell ref="A23:G23"/>
    <mergeCell ref="H23:I23"/>
    <mergeCell ref="A21:G21"/>
    <mergeCell ref="H21:I21"/>
    <mergeCell ref="A24:G24"/>
    <mergeCell ref="H24:I24"/>
    <mergeCell ref="A27:G27"/>
    <mergeCell ref="H27:I27"/>
    <mergeCell ref="A29:G29"/>
    <mergeCell ref="H29:I29"/>
    <mergeCell ref="A25:G25"/>
    <mergeCell ref="H25:I25"/>
    <mergeCell ref="A26:G26"/>
    <mergeCell ref="H26:I26"/>
    <mergeCell ref="A28:G28"/>
    <mergeCell ref="H28:I28"/>
    <mergeCell ref="A39:G39"/>
    <mergeCell ref="H39:I39"/>
    <mergeCell ref="A38:G38"/>
    <mergeCell ref="H38:I38"/>
    <mergeCell ref="A30:G30"/>
    <mergeCell ref="H30:I30"/>
    <mergeCell ref="A37:G37"/>
    <mergeCell ref="H37:I37"/>
    <mergeCell ref="A34:G34"/>
    <mergeCell ref="H34:I34"/>
    <mergeCell ref="A36:G36"/>
    <mergeCell ref="H36:I36"/>
    <mergeCell ref="A33:G33"/>
    <mergeCell ref="H33:I33"/>
    <mergeCell ref="A35:G35"/>
    <mergeCell ref="H35:I35"/>
    <mergeCell ref="A7:G7"/>
    <mergeCell ref="H7:I7"/>
    <mergeCell ref="A40:G40"/>
    <mergeCell ref="H40:I40"/>
    <mergeCell ref="A48:C48"/>
    <mergeCell ref="G48:I48"/>
    <mergeCell ref="A42:G42"/>
    <mergeCell ref="H42:I42"/>
    <mergeCell ref="A43:G43"/>
    <mergeCell ref="H43:I43"/>
    <mergeCell ref="A44:G44"/>
    <mergeCell ref="H44:I44"/>
    <mergeCell ref="A45:G45"/>
    <mergeCell ref="H45:I45"/>
    <mergeCell ref="A41:G41"/>
    <mergeCell ref="H41:I4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H45" sqref="H45:I45"/>
    </sheetView>
  </sheetViews>
  <sheetFormatPr defaultRowHeight="15" x14ac:dyDescent="0.25"/>
  <sheetData>
    <row r="1" spans="1:9" ht="18.75" x14ac:dyDescent="0.3">
      <c r="A1" s="87" t="s">
        <v>34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1"/>
      <c r="H3" s="14" t="s">
        <v>2</v>
      </c>
      <c r="I3" s="16"/>
    </row>
    <row r="4" spans="1:9" x14ac:dyDescent="0.25">
      <c r="A4" s="19" t="s">
        <v>89</v>
      </c>
      <c r="B4" s="20"/>
      <c r="C4" s="20"/>
      <c r="D4" s="20"/>
      <c r="E4" s="20"/>
      <c r="F4" s="20"/>
      <c r="G4" s="20"/>
      <c r="H4" s="189">
        <v>115222.33000000002</v>
      </c>
      <c r="I4" s="123"/>
    </row>
    <row r="5" spans="1:9" x14ac:dyDescent="0.25">
      <c r="A5" s="19"/>
      <c r="B5" s="20"/>
      <c r="C5" s="20"/>
      <c r="D5" s="20"/>
      <c r="E5" s="20"/>
      <c r="F5" s="20"/>
      <c r="G5" s="20"/>
      <c r="H5" s="27"/>
      <c r="I5" s="28"/>
    </row>
    <row r="6" spans="1:9" x14ac:dyDescent="0.25">
      <c r="A6" s="19" t="s">
        <v>97</v>
      </c>
      <c r="B6" s="20"/>
      <c r="C6" s="20"/>
      <c r="D6" s="20"/>
      <c r="E6" s="20"/>
      <c r="F6" s="20"/>
      <c r="G6" s="21"/>
      <c r="H6" s="22">
        <v>13510.710000000001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19107.25</v>
      </c>
      <c r="I7" s="78"/>
    </row>
    <row r="8" spans="1:9" x14ac:dyDescent="0.25">
      <c r="A8" s="74" t="s">
        <v>113</v>
      </c>
      <c r="B8" s="75"/>
      <c r="C8" s="75"/>
      <c r="D8" s="75"/>
      <c r="E8" s="75"/>
      <c r="F8" s="75"/>
      <c r="G8" s="76"/>
      <c r="H8" s="77">
        <v>18359.099999999999</v>
      </c>
      <c r="I8" s="78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72">
        <v>4080</v>
      </c>
      <c r="I9" s="73"/>
    </row>
    <row r="10" spans="1:9" ht="15.75" thickBot="1" x14ac:dyDescent="0.3">
      <c r="A10" s="33"/>
      <c r="B10" s="68"/>
      <c r="C10" s="68"/>
      <c r="D10" s="68"/>
      <c r="E10" s="68"/>
      <c r="F10" s="68"/>
      <c r="G10" s="34"/>
      <c r="H10" s="33"/>
      <c r="I10" s="34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172"/>
      <c r="H11" s="56">
        <f>H12+H13+H14+H15+H16+H18+H19+H21+H22+H23+H24+H25+H26+H27+H20</f>
        <v>103773.53</v>
      </c>
      <c r="I11" s="119"/>
    </row>
    <row r="12" spans="1:9" x14ac:dyDescent="0.25">
      <c r="A12" s="82" t="s">
        <v>57</v>
      </c>
      <c r="B12" s="83"/>
      <c r="C12" s="83"/>
      <c r="D12" s="83"/>
      <c r="E12" s="83"/>
      <c r="F12" s="83"/>
      <c r="G12" s="83"/>
      <c r="H12" s="117">
        <v>524.4</v>
      </c>
      <c r="I12" s="118"/>
    </row>
    <row r="13" spans="1:9" x14ac:dyDescent="0.25">
      <c r="A13" s="69" t="s">
        <v>4</v>
      </c>
      <c r="B13" s="70"/>
      <c r="C13" s="70"/>
      <c r="D13" s="70"/>
      <c r="E13" s="70"/>
      <c r="F13" s="70"/>
      <c r="G13" s="169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169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169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71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71"/>
      <c r="H17" s="79"/>
      <c r="I17" s="80"/>
    </row>
    <row r="18" spans="1:9" x14ac:dyDescent="0.25">
      <c r="A18" s="69" t="s">
        <v>9</v>
      </c>
      <c r="B18" s="70"/>
      <c r="C18" s="70"/>
      <c r="D18" s="70"/>
      <c r="E18" s="70"/>
      <c r="F18" s="70"/>
      <c r="G18" s="169"/>
      <c r="H18" s="79"/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70"/>
      <c r="H19" s="79">
        <v>240.12</v>
      </c>
      <c r="I19" s="80"/>
    </row>
    <row r="20" spans="1:9" x14ac:dyDescent="0.25">
      <c r="A20" s="69" t="s">
        <v>50</v>
      </c>
      <c r="B20" s="70"/>
      <c r="C20" s="70"/>
      <c r="D20" s="70"/>
      <c r="E20" s="70"/>
      <c r="F20" s="70"/>
      <c r="G20" s="169"/>
      <c r="H20" s="72">
        <v>2196</v>
      </c>
      <c r="I20" s="73"/>
    </row>
    <row r="21" spans="1:9" x14ac:dyDescent="0.25">
      <c r="A21" s="35" t="s">
        <v>10</v>
      </c>
      <c r="B21" s="36"/>
      <c r="C21" s="36"/>
      <c r="D21" s="36"/>
      <c r="E21" s="36"/>
      <c r="F21" s="36"/>
      <c r="G21" s="36"/>
      <c r="H21" s="96">
        <v>5601.12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6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6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6"/>
      <c r="H24" s="96">
        <v>16758.599999999999</v>
      </c>
      <c r="I24" s="97"/>
    </row>
    <row r="25" spans="1:9" x14ac:dyDescent="0.25">
      <c r="A25" s="35" t="s">
        <v>48</v>
      </c>
      <c r="B25" s="36"/>
      <c r="C25" s="36"/>
      <c r="D25" s="36"/>
      <c r="E25" s="36"/>
      <c r="F25" s="36"/>
      <c r="G25" s="36"/>
      <c r="H25" s="33">
        <v>52773.16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6"/>
      <c r="H26" s="63">
        <v>16201.36</v>
      </c>
      <c r="I26" s="64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59"/>
      <c r="H27" s="61">
        <v>5120.93</v>
      </c>
      <c r="I27" s="62"/>
    </row>
    <row r="28" spans="1:9" s="1" customFormat="1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56">
        <v>89783.14</v>
      </c>
      <c r="I28" s="57"/>
    </row>
    <row r="29" spans="1:9" s="1" customFormat="1" ht="15.75" thickBot="1" x14ac:dyDescent="0.3">
      <c r="A29" s="14"/>
      <c r="B29" s="15"/>
      <c r="C29" s="15"/>
      <c r="D29" s="15"/>
      <c r="E29" s="15"/>
      <c r="F29" s="15"/>
      <c r="G29" s="16"/>
      <c r="H29" s="14"/>
      <c r="I29" s="16"/>
    </row>
    <row r="30" spans="1:9" ht="15.75" thickBot="1" x14ac:dyDescent="0.3">
      <c r="A30" s="9" t="s">
        <v>72</v>
      </c>
      <c r="B30" s="10"/>
      <c r="C30" s="10"/>
      <c r="D30" s="10"/>
      <c r="E30" s="10"/>
      <c r="F30" s="10"/>
      <c r="G30" s="10"/>
      <c r="H30" s="50"/>
      <c r="I30" s="52"/>
    </row>
    <row r="31" spans="1:9" ht="15.75" thickBot="1" x14ac:dyDescent="0.3">
      <c r="A31" s="266" t="s">
        <v>69</v>
      </c>
      <c r="B31" s="267"/>
      <c r="C31" s="267"/>
      <c r="D31" s="267"/>
      <c r="E31" s="267"/>
      <c r="F31" s="267"/>
      <c r="G31" s="267"/>
      <c r="H31" s="50"/>
      <c r="I31" s="52"/>
    </row>
    <row r="32" spans="1:9" ht="15.75" thickBot="1" x14ac:dyDescent="0.3">
      <c r="A32" s="50"/>
      <c r="B32" s="51"/>
      <c r="C32" s="51"/>
      <c r="D32" s="51"/>
      <c r="E32" s="51"/>
      <c r="F32" s="51"/>
      <c r="G32" s="52"/>
      <c r="H32" s="50"/>
      <c r="I32" s="52"/>
    </row>
    <row r="33" spans="1:9" x14ac:dyDescent="0.25">
      <c r="A33" s="195" t="s">
        <v>94</v>
      </c>
      <c r="B33" s="196"/>
      <c r="C33" s="196"/>
      <c r="D33" s="196"/>
      <c r="E33" s="196"/>
      <c r="F33" s="196"/>
      <c r="G33" s="197"/>
      <c r="H33" s="154">
        <v>848.29</v>
      </c>
      <c r="I33" s="155"/>
    </row>
    <row r="34" spans="1:9" x14ac:dyDescent="0.25">
      <c r="A34" s="187" t="s">
        <v>70</v>
      </c>
      <c r="B34" s="20"/>
      <c r="C34" s="20"/>
      <c r="D34" s="20"/>
      <c r="E34" s="20"/>
      <c r="F34" s="20"/>
      <c r="G34" s="21"/>
      <c r="H34" s="22">
        <v>14330.43</v>
      </c>
      <c r="I34" s="23"/>
    </row>
    <row r="35" spans="1:9" ht="15.75" thickBot="1" x14ac:dyDescent="0.3">
      <c r="A35" s="104" t="s">
        <v>71</v>
      </c>
      <c r="B35" s="105"/>
      <c r="C35" s="105"/>
      <c r="D35" s="105"/>
      <c r="E35" s="105"/>
      <c r="F35" s="105"/>
      <c r="G35" s="106"/>
      <c r="H35" s="188">
        <v>13751.82</v>
      </c>
      <c r="I35" s="182"/>
    </row>
    <row r="36" spans="1:9" ht="15.75" thickBot="1" x14ac:dyDescent="0.3">
      <c r="A36" s="136"/>
      <c r="B36" s="137"/>
      <c r="C36" s="137"/>
      <c r="D36" s="137"/>
      <c r="E36" s="137"/>
      <c r="F36" s="137"/>
      <c r="G36" s="138"/>
      <c r="H36" s="50"/>
      <c r="I36" s="52"/>
    </row>
    <row r="37" spans="1:9" ht="15.75" thickBot="1" x14ac:dyDescent="0.3">
      <c r="A37" s="9" t="s">
        <v>13</v>
      </c>
      <c r="B37" s="10"/>
      <c r="C37" s="10"/>
      <c r="D37" s="10"/>
      <c r="E37" s="10"/>
      <c r="F37" s="10"/>
      <c r="G37" s="10"/>
      <c r="H37" s="238">
        <f>H11+H30</f>
        <v>103773.53</v>
      </c>
      <c r="I37" s="239"/>
    </row>
    <row r="38" spans="1:9" x14ac:dyDescent="0.25">
      <c r="A38" s="47"/>
      <c r="B38" s="48"/>
      <c r="C38" s="48"/>
      <c r="D38" s="48"/>
      <c r="E38" s="48"/>
      <c r="F38" s="48"/>
      <c r="G38" s="48"/>
      <c r="H38" s="47"/>
      <c r="I38" s="49"/>
    </row>
    <row r="39" spans="1:9" x14ac:dyDescent="0.25">
      <c r="A39" s="19" t="s">
        <v>123</v>
      </c>
      <c r="B39" s="20"/>
      <c r="C39" s="20"/>
      <c r="D39" s="20"/>
      <c r="E39" s="20"/>
      <c r="F39" s="20"/>
      <c r="G39" s="20"/>
      <c r="H39" s="22">
        <f>H4+H11-H28</f>
        <v>129212.72000000002</v>
      </c>
      <c r="I39" s="23"/>
    </row>
    <row r="40" spans="1:9" x14ac:dyDescent="0.25">
      <c r="A40" s="19" t="s">
        <v>135</v>
      </c>
      <c r="B40" s="20"/>
      <c r="C40" s="20"/>
      <c r="D40" s="20"/>
      <c r="E40" s="20"/>
      <c r="F40" s="20"/>
      <c r="G40" s="20"/>
      <c r="H40" s="22">
        <f>H6+H7-H8-H9</f>
        <v>10178.86</v>
      </c>
      <c r="I40" s="23"/>
    </row>
    <row r="41" spans="1:9" x14ac:dyDescent="0.25">
      <c r="A41" s="187" t="s">
        <v>125</v>
      </c>
      <c r="B41" s="20"/>
      <c r="C41" s="20"/>
      <c r="D41" s="20"/>
      <c r="E41" s="20"/>
      <c r="F41" s="20"/>
      <c r="G41" s="20"/>
      <c r="H41" s="22">
        <f>H33+H34-H35</f>
        <v>1426.9000000000015</v>
      </c>
      <c r="I41" s="23"/>
    </row>
    <row r="42" spans="1:9" x14ac:dyDescent="0.25">
      <c r="A42" s="65"/>
      <c r="B42" s="66"/>
      <c r="C42" s="66"/>
      <c r="D42" s="66"/>
      <c r="E42" s="66"/>
      <c r="F42" s="66"/>
      <c r="G42" s="187"/>
      <c r="H42" s="27"/>
      <c r="I42" s="28"/>
    </row>
    <row r="43" spans="1:9" x14ac:dyDescent="0.25">
      <c r="A43" s="69" t="s">
        <v>14</v>
      </c>
      <c r="B43" s="70"/>
      <c r="C43" s="70"/>
      <c r="D43" s="70"/>
      <c r="E43" s="70"/>
      <c r="F43" s="70"/>
      <c r="G43" s="169"/>
      <c r="H43" s="79"/>
      <c r="I43" s="80"/>
    </row>
    <row r="44" spans="1:9" x14ac:dyDescent="0.25">
      <c r="A44" s="35" t="s">
        <v>15</v>
      </c>
      <c r="B44" s="36"/>
      <c r="C44" s="36"/>
      <c r="D44" s="36"/>
      <c r="E44" s="36"/>
      <c r="F44" s="36"/>
      <c r="G44" s="36"/>
      <c r="H44" s="22">
        <v>13.5</v>
      </c>
      <c r="I44" s="23"/>
    </row>
    <row r="45" spans="1:9" ht="15.75" thickBot="1" x14ac:dyDescent="0.3">
      <c r="A45" s="40" t="s">
        <v>52</v>
      </c>
      <c r="B45" s="41"/>
      <c r="C45" s="41"/>
      <c r="D45" s="41"/>
      <c r="E45" s="41"/>
      <c r="F45" s="41"/>
      <c r="G45" s="41"/>
      <c r="H45" s="149">
        <f>(H7+H11+H34)/(H8+H9+H28+H35)*H44</f>
        <v>14.704228275249683</v>
      </c>
      <c r="I45" s="150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A9:G9"/>
    <mergeCell ref="H9:I9"/>
    <mergeCell ref="A10:G10"/>
    <mergeCell ref="H10:I10"/>
    <mergeCell ref="H6:I6"/>
    <mergeCell ref="A8:G8"/>
    <mergeCell ref="H8:I8"/>
    <mergeCell ref="A7:G7"/>
    <mergeCell ref="H7:I7"/>
    <mergeCell ref="A11:G11"/>
    <mergeCell ref="H11:I11"/>
    <mergeCell ref="A12:G12"/>
    <mergeCell ref="H12:I12"/>
    <mergeCell ref="A13:G13"/>
    <mergeCell ref="H13:I13"/>
    <mergeCell ref="A14:G14"/>
    <mergeCell ref="H14:I14"/>
    <mergeCell ref="A15:G15"/>
    <mergeCell ref="H15:I15"/>
    <mergeCell ref="A16:G17"/>
    <mergeCell ref="H16:I17"/>
    <mergeCell ref="A18:G18"/>
    <mergeCell ref="H18:I18"/>
    <mergeCell ref="A19:G19"/>
    <mergeCell ref="H19:I19"/>
    <mergeCell ref="A31:G31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37:G37"/>
    <mergeCell ref="H37:I37"/>
    <mergeCell ref="A27:G27"/>
    <mergeCell ref="H27:I27"/>
    <mergeCell ref="A30:G30"/>
    <mergeCell ref="H30:I30"/>
    <mergeCell ref="A28:G28"/>
    <mergeCell ref="H28:I28"/>
    <mergeCell ref="A29:G29"/>
    <mergeCell ref="H29:I29"/>
    <mergeCell ref="H31:I31"/>
    <mergeCell ref="A34:G34"/>
    <mergeCell ref="H34:I34"/>
    <mergeCell ref="A48:C48"/>
    <mergeCell ref="G48:I48"/>
    <mergeCell ref="A42:G42"/>
    <mergeCell ref="H42:I42"/>
    <mergeCell ref="A43:G43"/>
    <mergeCell ref="H43:I43"/>
    <mergeCell ref="A44:G44"/>
    <mergeCell ref="H44:I44"/>
    <mergeCell ref="A45:G45"/>
    <mergeCell ref="H45:I45"/>
    <mergeCell ref="A41:G41"/>
    <mergeCell ref="H41:I41"/>
    <mergeCell ref="A35:G35"/>
    <mergeCell ref="H35:I35"/>
    <mergeCell ref="A32:G32"/>
    <mergeCell ref="H32:I32"/>
    <mergeCell ref="A36:G36"/>
    <mergeCell ref="H36:I36"/>
    <mergeCell ref="A38:G38"/>
    <mergeCell ref="H38:I38"/>
    <mergeCell ref="A39:G39"/>
    <mergeCell ref="H39:I39"/>
    <mergeCell ref="A40:G40"/>
    <mergeCell ref="H40:I40"/>
    <mergeCell ref="A33:G33"/>
    <mergeCell ref="H33:I3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2" workbookViewId="0">
      <selection activeCell="H12" sqref="H12:I12"/>
    </sheetView>
  </sheetViews>
  <sheetFormatPr defaultRowHeight="15" x14ac:dyDescent="0.25"/>
  <sheetData>
    <row r="1" spans="1:9" ht="18.75" x14ac:dyDescent="0.3">
      <c r="A1" s="87" t="s">
        <v>35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" t="s">
        <v>84</v>
      </c>
      <c r="B4" s="20"/>
      <c r="C4" s="20"/>
      <c r="D4" s="20"/>
      <c r="E4" s="20"/>
      <c r="F4" s="20"/>
      <c r="G4" s="21"/>
      <c r="H4" s="189">
        <v>287986.78000000003</v>
      </c>
      <c r="I4" s="123"/>
    </row>
    <row r="5" spans="1:9" x14ac:dyDescent="0.25">
      <c r="A5" s="19"/>
      <c r="B5" s="20"/>
      <c r="C5" s="20"/>
      <c r="D5" s="20"/>
      <c r="E5" s="20"/>
      <c r="F5" s="20"/>
      <c r="G5" s="21"/>
      <c r="H5" s="27"/>
      <c r="I5" s="28"/>
    </row>
    <row r="6" spans="1:9" x14ac:dyDescent="0.25">
      <c r="A6" s="19" t="s">
        <v>154</v>
      </c>
      <c r="B6" s="20"/>
      <c r="C6" s="20"/>
      <c r="D6" s="20"/>
      <c r="E6" s="20"/>
      <c r="F6" s="20"/>
      <c r="G6" s="21"/>
      <c r="H6" s="22">
        <v>287232.55000000005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61726.8</v>
      </c>
      <c r="I7" s="78"/>
    </row>
    <row r="8" spans="1:9" x14ac:dyDescent="0.25">
      <c r="A8" s="74" t="s">
        <v>113</v>
      </c>
      <c r="B8" s="75"/>
      <c r="C8" s="75"/>
      <c r="D8" s="75"/>
      <c r="E8" s="75"/>
      <c r="F8" s="75"/>
      <c r="G8" s="76"/>
      <c r="H8" s="77">
        <v>60607.43</v>
      </c>
      <c r="I8" s="78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18480</v>
      </c>
      <c r="I9" s="97"/>
    </row>
    <row r="10" spans="1:9" ht="15.75" thickBot="1" x14ac:dyDescent="0.3">
      <c r="A10" s="33"/>
      <c r="B10" s="68"/>
      <c r="C10" s="68"/>
      <c r="D10" s="68"/>
      <c r="E10" s="68"/>
      <c r="F10" s="68"/>
      <c r="G10" s="34"/>
      <c r="H10" s="33"/>
      <c r="I10" s="34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55"/>
      <c r="H11" s="56">
        <f>H12+H13+H14+H15+H16+H18+H19+H21+H22+H23+H24+H25+H26+H27+H20</f>
        <v>327296.01</v>
      </c>
      <c r="I11" s="280"/>
    </row>
    <row r="12" spans="1:9" x14ac:dyDescent="0.25">
      <c r="A12" s="82" t="s">
        <v>57</v>
      </c>
      <c r="B12" s="83"/>
      <c r="C12" s="83"/>
      <c r="D12" s="83"/>
      <c r="E12" s="83"/>
      <c r="F12" s="83"/>
      <c r="G12" s="84"/>
      <c r="H12" s="85">
        <v>1253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71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71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71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00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00"/>
      <c r="H17" s="79"/>
      <c r="I17" s="80"/>
    </row>
    <row r="18" spans="1:9" x14ac:dyDescent="0.25">
      <c r="A18" s="69" t="s">
        <v>145</v>
      </c>
      <c r="B18" s="70"/>
      <c r="C18" s="70"/>
      <c r="D18" s="70"/>
      <c r="E18" s="70"/>
      <c r="F18" s="70"/>
      <c r="G18" s="71"/>
      <c r="H18" s="79">
        <v>7500</v>
      </c>
      <c r="I18" s="80"/>
    </row>
    <row r="19" spans="1:9" x14ac:dyDescent="0.25">
      <c r="A19" s="261" t="s">
        <v>0</v>
      </c>
      <c r="B19" s="262"/>
      <c r="C19" s="262"/>
      <c r="D19" s="262"/>
      <c r="E19" s="262"/>
      <c r="F19" s="262"/>
      <c r="G19" s="263"/>
      <c r="H19" s="79">
        <v>434.4</v>
      </c>
      <c r="I19" s="80"/>
    </row>
    <row r="20" spans="1:9" x14ac:dyDescent="0.25">
      <c r="A20" s="35" t="s">
        <v>50</v>
      </c>
      <c r="B20" s="36"/>
      <c r="C20" s="36"/>
      <c r="D20" s="36"/>
      <c r="E20" s="36"/>
      <c r="F20" s="36"/>
      <c r="G20" s="37"/>
      <c r="H20" s="278">
        <v>4512</v>
      </c>
      <c r="I20" s="279"/>
    </row>
    <row r="21" spans="1:9" x14ac:dyDescent="0.25">
      <c r="A21" s="35" t="s">
        <v>10</v>
      </c>
      <c r="B21" s="36"/>
      <c r="C21" s="36"/>
      <c r="D21" s="36"/>
      <c r="E21" s="36"/>
      <c r="F21" s="36"/>
      <c r="G21" s="37"/>
      <c r="H21" s="96">
        <v>14002.8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7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7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7"/>
      <c r="H24" s="33">
        <v>56709.96</v>
      </c>
      <c r="I24" s="34"/>
    </row>
    <row r="25" spans="1:9" x14ac:dyDescent="0.25">
      <c r="A25" s="35" t="s">
        <v>48</v>
      </c>
      <c r="B25" s="36"/>
      <c r="C25" s="36"/>
      <c r="D25" s="36"/>
      <c r="E25" s="36"/>
      <c r="F25" s="36"/>
      <c r="G25" s="37"/>
      <c r="H25" s="33">
        <v>178580.78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7"/>
      <c r="H26" s="45">
        <v>54824.3</v>
      </c>
      <c r="I26" s="46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60"/>
      <c r="H27" s="61">
        <v>5120.93</v>
      </c>
      <c r="I27" s="62"/>
    </row>
    <row r="28" spans="1:9" s="1" customFormat="1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56">
        <v>238741.77</v>
      </c>
      <c r="I28" s="57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50"/>
      <c r="I29" s="52"/>
    </row>
    <row r="30" spans="1:9" ht="15.75" thickBot="1" x14ac:dyDescent="0.3">
      <c r="A30" s="9" t="s">
        <v>75</v>
      </c>
      <c r="B30" s="271"/>
      <c r="C30" s="271"/>
      <c r="D30" s="271"/>
      <c r="E30" s="271"/>
      <c r="F30" s="271"/>
      <c r="G30" s="272"/>
      <c r="H30" s="273">
        <f>H31</f>
        <v>287232.55000000005</v>
      </c>
      <c r="I30" s="274"/>
    </row>
    <row r="31" spans="1:9" x14ac:dyDescent="0.25">
      <c r="A31" s="275" t="s">
        <v>147</v>
      </c>
      <c r="B31" s="276"/>
      <c r="C31" s="276"/>
      <c r="D31" s="276"/>
      <c r="E31" s="276"/>
      <c r="F31" s="276"/>
      <c r="G31" s="277"/>
      <c r="H31" s="133">
        <v>287232.55000000005</v>
      </c>
      <c r="I31" s="135"/>
    </row>
    <row r="32" spans="1:9" ht="15.75" thickBot="1" x14ac:dyDescent="0.3">
      <c r="A32" s="4"/>
      <c r="B32" s="5"/>
      <c r="C32" s="5"/>
      <c r="D32" s="5"/>
      <c r="E32" s="5"/>
      <c r="F32" s="5"/>
      <c r="G32" s="6"/>
      <c r="H32" s="7"/>
      <c r="I32" s="8"/>
    </row>
    <row r="33" spans="1:9" x14ac:dyDescent="0.25">
      <c r="A33" s="195" t="s">
        <v>94</v>
      </c>
      <c r="B33" s="196"/>
      <c r="C33" s="196"/>
      <c r="D33" s="196"/>
      <c r="E33" s="196"/>
      <c r="F33" s="196"/>
      <c r="G33" s="197"/>
      <c r="H33" s="154">
        <v>5379.5600000000013</v>
      </c>
      <c r="I33" s="155"/>
    </row>
    <row r="34" spans="1:9" x14ac:dyDescent="0.25">
      <c r="A34" s="19" t="s">
        <v>70</v>
      </c>
      <c r="B34" s="20"/>
      <c r="C34" s="20"/>
      <c r="D34" s="20"/>
      <c r="E34" s="20"/>
      <c r="F34" s="20"/>
      <c r="G34" s="21"/>
      <c r="H34" s="22">
        <v>48975.75</v>
      </c>
      <c r="I34" s="23"/>
    </row>
    <row r="35" spans="1:9" ht="15.75" thickBot="1" x14ac:dyDescent="0.3">
      <c r="A35" s="178" t="s">
        <v>71</v>
      </c>
      <c r="B35" s="179"/>
      <c r="C35" s="179"/>
      <c r="D35" s="179"/>
      <c r="E35" s="179"/>
      <c r="F35" s="179"/>
      <c r="G35" s="268"/>
      <c r="H35" s="149">
        <v>45302.41</v>
      </c>
      <c r="I35" s="150"/>
    </row>
    <row r="36" spans="1:9" ht="15.75" thickBot="1" x14ac:dyDescent="0.3">
      <c r="A36" s="114"/>
      <c r="B36" s="115"/>
      <c r="C36" s="115"/>
      <c r="D36" s="115"/>
      <c r="E36" s="115"/>
      <c r="F36" s="115"/>
      <c r="G36" s="116"/>
      <c r="H36" s="7"/>
      <c r="I36" s="8"/>
    </row>
    <row r="37" spans="1:9" ht="15.75" thickBot="1" x14ac:dyDescent="0.3">
      <c r="A37" s="9" t="s">
        <v>13</v>
      </c>
      <c r="B37" s="10"/>
      <c r="C37" s="10"/>
      <c r="D37" s="10"/>
      <c r="E37" s="10"/>
      <c r="F37" s="10"/>
      <c r="G37" s="11"/>
      <c r="H37" s="12">
        <f>H11+H30</f>
        <v>614528.56000000006</v>
      </c>
      <c r="I37" s="13"/>
    </row>
    <row r="38" spans="1:9" x14ac:dyDescent="0.25">
      <c r="A38" s="63"/>
      <c r="B38" s="228"/>
      <c r="C38" s="228"/>
      <c r="D38" s="228"/>
      <c r="E38" s="228"/>
      <c r="F38" s="228"/>
      <c r="G38" s="64"/>
      <c r="H38" s="133"/>
      <c r="I38" s="135"/>
    </row>
    <row r="39" spans="1:9" x14ac:dyDescent="0.25">
      <c r="A39" s="19" t="s">
        <v>123</v>
      </c>
      <c r="B39" s="20"/>
      <c r="C39" s="20"/>
      <c r="D39" s="20"/>
      <c r="E39" s="20"/>
      <c r="F39" s="20"/>
      <c r="G39" s="21"/>
      <c r="H39" s="22">
        <f>H4+H11-H28</f>
        <v>376541.02</v>
      </c>
      <c r="I39" s="23"/>
    </row>
    <row r="40" spans="1:9" x14ac:dyDescent="0.25">
      <c r="A40" s="19" t="s">
        <v>127</v>
      </c>
      <c r="B40" s="20"/>
      <c r="C40" s="20"/>
      <c r="D40" s="20"/>
      <c r="E40" s="20"/>
      <c r="F40" s="20"/>
      <c r="G40" s="21"/>
      <c r="H40" s="22">
        <f>H6-H30+H8+H9-H7</f>
        <v>17360.62999999999</v>
      </c>
      <c r="I40" s="23"/>
    </row>
    <row r="41" spans="1:9" x14ac:dyDescent="0.25">
      <c r="A41" s="19" t="s">
        <v>125</v>
      </c>
      <c r="B41" s="20"/>
      <c r="C41" s="20"/>
      <c r="D41" s="20"/>
      <c r="E41" s="20"/>
      <c r="F41" s="20"/>
      <c r="G41" s="20"/>
      <c r="H41" s="22">
        <f>H33+H34-H35</f>
        <v>9052.8999999999942</v>
      </c>
      <c r="I41" s="23"/>
    </row>
    <row r="42" spans="1:9" x14ac:dyDescent="0.25">
      <c r="A42" s="27"/>
      <c r="B42" s="111"/>
      <c r="C42" s="111"/>
      <c r="D42" s="111"/>
      <c r="E42" s="111"/>
      <c r="F42" s="111"/>
      <c r="G42" s="28"/>
      <c r="H42" s="27"/>
      <c r="I42" s="28"/>
    </row>
    <row r="43" spans="1:9" x14ac:dyDescent="0.25">
      <c r="A43" s="19" t="s">
        <v>14</v>
      </c>
      <c r="B43" s="20"/>
      <c r="C43" s="20"/>
      <c r="D43" s="20"/>
      <c r="E43" s="20"/>
      <c r="F43" s="20"/>
      <c r="G43" s="21"/>
      <c r="H43" s="33"/>
      <c r="I43" s="34"/>
    </row>
    <row r="44" spans="1:9" x14ac:dyDescent="0.25">
      <c r="A44" s="35" t="s">
        <v>15</v>
      </c>
      <c r="B44" s="36"/>
      <c r="C44" s="36"/>
      <c r="D44" s="36"/>
      <c r="E44" s="36"/>
      <c r="F44" s="36"/>
      <c r="G44" s="37"/>
      <c r="H44" s="22">
        <v>11.5</v>
      </c>
      <c r="I44" s="23"/>
    </row>
    <row r="45" spans="1:9" ht="15.75" thickBot="1" x14ac:dyDescent="0.3">
      <c r="A45" s="40" t="s">
        <v>52</v>
      </c>
      <c r="B45" s="41"/>
      <c r="C45" s="41"/>
      <c r="D45" s="41"/>
      <c r="E45" s="41"/>
      <c r="F45" s="41"/>
      <c r="G45" s="42"/>
      <c r="H45" s="269">
        <f>(H7+H11+H34)/(H8+H9+H28+H35)*H44</f>
        <v>13.87095835584239</v>
      </c>
      <c r="I45" s="270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8:G8"/>
    <mergeCell ref="H8:I8"/>
    <mergeCell ref="A10:G10"/>
    <mergeCell ref="H10:I10"/>
    <mergeCell ref="A9:G9"/>
    <mergeCell ref="H9:I9"/>
    <mergeCell ref="A11:G11"/>
    <mergeCell ref="H11:I11"/>
    <mergeCell ref="A12:G12"/>
    <mergeCell ref="H12:I12"/>
    <mergeCell ref="A13:G13"/>
    <mergeCell ref="H13:I13"/>
    <mergeCell ref="A14:G14"/>
    <mergeCell ref="H14:I14"/>
    <mergeCell ref="A15:G15"/>
    <mergeCell ref="H15:I15"/>
    <mergeCell ref="A16:G17"/>
    <mergeCell ref="H16:I17"/>
    <mergeCell ref="A18:G18"/>
    <mergeCell ref="H18:I18"/>
    <mergeCell ref="A19:G19"/>
    <mergeCell ref="H19:I19"/>
    <mergeCell ref="A31:G31"/>
    <mergeCell ref="H31:I31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33:G33"/>
    <mergeCell ref="H33:I33"/>
    <mergeCell ref="A25:G25"/>
    <mergeCell ref="H25:I25"/>
    <mergeCell ref="A26:G26"/>
    <mergeCell ref="H26:I26"/>
    <mergeCell ref="A27:G27"/>
    <mergeCell ref="H27:I27"/>
    <mergeCell ref="A30:G30"/>
    <mergeCell ref="H30:I30"/>
    <mergeCell ref="A29:G29"/>
    <mergeCell ref="H29:I29"/>
    <mergeCell ref="A28:G28"/>
    <mergeCell ref="H28:I28"/>
    <mergeCell ref="A48:C48"/>
    <mergeCell ref="G48:I48"/>
    <mergeCell ref="A45:G45"/>
    <mergeCell ref="H45:I45"/>
    <mergeCell ref="A43:G43"/>
    <mergeCell ref="H43:I43"/>
    <mergeCell ref="A44:G44"/>
    <mergeCell ref="H44:I44"/>
    <mergeCell ref="A40:G40"/>
    <mergeCell ref="H40:I40"/>
    <mergeCell ref="A42:G42"/>
    <mergeCell ref="H42:I42"/>
    <mergeCell ref="A41:G41"/>
    <mergeCell ref="H41:I41"/>
    <mergeCell ref="A7:G7"/>
    <mergeCell ref="H7:I7"/>
    <mergeCell ref="A38:G38"/>
    <mergeCell ref="H38:I38"/>
    <mergeCell ref="A39:G39"/>
    <mergeCell ref="H39:I39"/>
    <mergeCell ref="A34:G34"/>
    <mergeCell ref="H34:I34"/>
    <mergeCell ref="A35:G35"/>
    <mergeCell ref="H35:I35"/>
    <mergeCell ref="A37:G37"/>
    <mergeCell ref="H37:I37"/>
    <mergeCell ref="A32:G32"/>
    <mergeCell ref="H32:I32"/>
    <mergeCell ref="A36:G36"/>
    <mergeCell ref="H36:I3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L18" sqref="L18"/>
    </sheetView>
  </sheetViews>
  <sheetFormatPr defaultRowHeight="15" x14ac:dyDescent="0.25"/>
  <sheetData>
    <row r="1" spans="1:9" ht="18.75" x14ac:dyDescent="0.3">
      <c r="A1" s="87" t="s">
        <v>36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" t="s">
        <v>89</v>
      </c>
      <c r="B4" s="20"/>
      <c r="C4" s="20"/>
      <c r="D4" s="20"/>
      <c r="E4" s="20"/>
      <c r="F4" s="20"/>
      <c r="G4" s="20"/>
      <c r="H4" s="89">
        <v>350336.00999999995</v>
      </c>
      <c r="I4" s="90"/>
    </row>
    <row r="5" spans="1:9" x14ac:dyDescent="0.25">
      <c r="A5" s="27"/>
      <c r="B5" s="111"/>
      <c r="C5" s="111"/>
      <c r="D5" s="111"/>
      <c r="E5" s="111"/>
      <c r="F5" s="111"/>
      <c r="G5" s="28"/>
      <c r="H5" s="33"/>
      <c r="I5" s="34"/>
    </row>
    <row r="6" spans="1:9" x14ac:dyDescent="0.25">
      <c r="A6" s="19" t="s">
        <v>85</v>
      </c>
      <c r="B6" s="20"/>
      <c r="C6" s="20"/>
      <c r="D6" s="20"/>
      <c r="E6" s="20"/>
      <c r="F6" s="20"/>
      <c r="G6" s="21"/>
      <c r="H6" s="22">
        <v>4539.1599999999962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67075.199999999997</v>
      </c>
      <c r="I7" s="78"/>
    </row>
    <row r="8" spans="1:9" s="1" customFormat="1" x14ac:dyDescent="0.25">
      <c r="A8" s="199" t="s">
        <v>113</v>
      </c>
      <c r="B8" s="200"/>
      <c r="C8" s="200"/>
      <c r="D8" s="200"/>
      <c r="E8" s="200"/>
      <c r="F8" s="200"/>
      <c r="G8" s="201"/>
      <c r="H8" s="94">
        <v>70851.45</v>
      </c>
      <c r="I8" s="95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16080</v>
      </c>
      <c r="I9" s="97"/>
    </row>
    <row r="10" spans="1:9" ht="15.75" thickBot="1" x14ac:dyDescent="0.3">
      <c r="A10" s="69"/>
      <c r="B10" s="70"/>
      <c r="C10" s="70"/>
      <c r="D10" s="70"/>
      <c r="E10" s="70"/>
      <c r="F10" s="70"/>
      <c r="G10" s="169"/>
      <c r="H10" s="294"/>
      <c r="I10" s="295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172"/>
      <c r="H11" s="12">
        <f>H12+H13+H14+H15+H16+H18+H19+H21+H22+H23+H24+H25+H26</f>
        <v>317364.28999999998</v>
      </c>
      <c r="I11" s="13"/>
    </row>
    <row r="12" spans="1:9" x14ac:dyDescent="0.25">
      <c r="A12" s="82" t="s">
        <v>57</v>
      </c>
      <c r="B12" s="83"/>
      <c r="C12" s="83"/>
      <c r="D12" s="83"/>
      <c r="E12" s="83"/>
      <c r="F12" s="83"/>
      <c r="G12" s="83"/>
      <c r="H12" s="85">
        <v>795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169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169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169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71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71"/>
      <c r="H17" s="79"/>
      <c r="I17" s="80"/>
    </row>
    <row r="18" spans="1:9" x14ac:dyDescent="0.25">
      <c r="A18" s="69" t="s">
        <v>9</v>
      </c>
      <c r="B18" s="70"/>
      <c r="C18" s="70"/>
      <c r="D18" s="70"/>
      <c r="E18" s="70"/>
      <c r="F18" s="70"/>
      <c r="G18" s="169"/>
      <c r="H18" s="79"/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70"/>
      <c r="H19" s="79">
        <v>468</v>
      </c>
      <c r="I19" s="80"/>
    </row>
    <row r="20" spans="1:9" x14ac:dyDescent="0.25">
      <c r="A20" s="35" t="s">
        <v>50</v>
      </c>
      <c r="B20" s="36"/>
      <c r="C20" s="36"/>
      <c r="D20" s="36"/>
      <c r="E20" s="36"/>
      <c r="F20" s="36"/>
      <c r="G20" s="36"/>
      <c r="H20" s="33" t="s">
        <v>31</v>
      </c>
      <c r="I20" s="34"/>
    </row>
    <row r="21" spans="1:9" x14ac:dyDescent="0.25">
      <c r="A21" s="35" t="s">
        <v>10</v>
      </c>
      <c r="B21" s="36"/>
      <c r="C21" s="36"/>
      <c r="D21" s="36"/>
      <c r="E21" s="36"/>
      <c r="F21" s="36"/>
      <c r="G21" s="36"/>
      <c r="H21" s="96">
        <v>14002.8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6"/>
      <c r="H22" s="33"/>
      <c r="I22" s="34"/>
    </row>
    <row r="23" spans="1:9" x14ac:dyDescent="0.25">
      <c r="A23" s="35" t="s">
        <v>11</v>
      </c>
      <c r="B23" s="36"/>
      <c r="C23" s="36"/>
      <c r="D23" s="36"/>
      <c r="E23" s="36"/>
      <c r="F23" s="36"/>
      <c r="G23" s="36"/>
      <c r="H23" s="33">
        <v>57199.56</v>
      </c>
      <c r="I23" s="34"/>
    </row>
    <row r="24" spans="1:9" x14ac:dyDescent="0.25">
      <c r="A24" s="35" t="s">
        <v>48</v>
      </c>
      <c r="B24" s="36"/>
      <c r="C24" s="36"/>
      <c r="D24" s="36"/>
      <c r="E24" s="36"/>
      <c r="F24" s="36"/>
      <c r="G24" s="36"/>
      <c r="H24" s="33">
        <v>180122.54</v>
      </c>
      <c r="I24" s="34"/>
    </row>
    <row r="25" spans="1:9" x14ac:dyDescent="0.25">
      <c r="A25" s="35" t="s">
        <v>12</v>
      </c>
      <c r="B25" s="36"/>
      <c r="C25" s="36"/>
      <c r="D25" s="36"/>
      <c r="E25" s="36"/>
      <c r="F25" s="36"/>
      <c r="G25" s="36"/>
      <c r="H25" s="63">
        <v>55297.62</v>
      </c>
      <c r="I25" s="64"/>
    </row>
    <row r="26" spans="1:9" ht="15.75" thickBot="1" x14ac:dyDescent="0.3">
      <c r="A26" s="30" t="s">
        <v>47</v>
      </c>
      <c r="B26" s="31"/>
      <c r="C26" s="31"/>
      <c r="D26" s="31"/>
      <c r="E26" s="31"/>
      <c r="F26" s="31"/>
      <c r="G26" s="31"/>
      <c r="H26" s="61">
        <v>5120.93</v>
      </c>
      <c r="I26" s="62"/>
    </row>
    <row r="27" spans="1:9" s="1" customFormat="1" ht="15.75" thickBot="1" x14ac:dyDescent="0.3">
      <c r="A27" s="53" t="s">
        <v>61</v>
      </c>
      <c r="B27" s="54"/>
      <c r="C27" s="54"/>
      <c r="D27" s="54"/>
      <c r="E27" s="54"/>
      <c r="F27" s="54"/>
      <c r="G27" s="55"/>
      <c r="H27" s="56">
        <v>279638.39</v>
      </c>
      <c r="I27" s="57"/>
    </row>
    <row r="28" spans="1:9" ht="15.75" thickBot="1" x14ac:dyDescent="0.3">
      <c r="A28" s="50"/>
      <c r="B28" s="51"/>
      <c r="C28" s="51"/>
      <c r="D28" s="51"/>
      <c r="E28" s="51"/>
      <c r="F28" s="51"/>
      <c r="G28" s="52"/>
      <c r="H28" s="50"/>
      <c r="I28" s="52"/>
    </row>
    <row r="29" spans="1:9" ht="15.75" thickBot="1" x14ac:dyDescent="0.3">
      <c r="A29" s="9" t="s">
        <v>72</v>
      </c>
      <c r="B29" s="10"/>
      <c r="C29" s="10"/>
      <c r="D29" s="10"/>
      <c r="E29" s="10"/>
      <c r="F29" s="10"/>
      <c r="G29" s="10"/>
      <c r="H29" s="238">
        <v>0</v>
      </c>
      <c r="I29" s="239"/>
    </row>
    <row r="30" spans="1:9" x14ac:dyDescent="0.25">
      <c r="A30" s="82" t="s">
        <v>73</v>
      </c>
      <c r="B30" s="83"/>
      <c r="C30" s="83"/>
      <c r="D30" s="83"/>
      <c r="E30" s="83"/>
      <c r="F30" s="83"/>
      <c r="G30" s="83"/>
      <c r="H30" s="292"/>
      <c r="I30" s="293"/>
    </row>
    <row r="31" spans="1:9" ht="15.75" thickBot="1" x14ac:dyDescent="0.3">
      <c r="A31" s="185"/>
      <c r="B31" s="184"/>
      <c r="C31" s="184"/>
      <c r="D31" s="184"/>
      <c r="E31" s="184"/>
      <c r="F31" s="184"/>
      <c r="G31" s="186"/>
      <c r="H31" s="286"/>
      <c r="I31" s="287"/>
    </row>
    <row r="32" spans="1:9" x14ac:dyDescent="0.25">
      <c r="A32" s="195" t="s">
        <v>94</v>
      </c>
      <c r="B32" s="196"/>
      <c r="C32" s="196"/>
      <c r="D32" s="196"/>
      <c r="E32" s="196"/>
      <c r="F32" s="196"/>
      <c r="G32" s="197"/>
      <c r="H32" s="154">
        <v>6627.8699999999972</v>
      </c>
      <c r="I32" s="155"/>
    </row>
    <row r="33" spans="1:9" x14ac:dyDescent="0.25">
      <c r="A33" s="65" t="s">
        <v>70</v>
      </c>
      <c r="B33" s="66"/>
      <c r="C33" s="66"/>
      <c r="D33" s="66"/>
      <c r="E33" s="66"/>
      <c r="F33" s="66"/>
      <c r="G33" s="67"/>
      <c r="H33" s="161">
        <v>50306.400000000001</v>
      </c>
      <c r="I33" s="209"/>
    </row>
    <row r="34" spans="1:9" ht="15.75" thickBot="1" x14ac:dyDescent="0.3">
      <c r="A34" s="281" t="s">
        <v>71</v>
      </c>
      <c r="B34" s="282"/>
      <c r="C34" s="282"/>
      <c r="D34" s="282"/>
      <c r="E34" s="282"/>
      <c r="F34" s="282"/>
      <c r="G34" s="283"/>
      <c r="H34" s="284">
        <v>47943.29</v>
      </c>
      <c r="I34" s="285"/>
    </row>
    <row r="35" spans="1:9" ht="15.75" thickBot="1" x14ac:dyDescent="0.3">
      <c r="A35" s="136"/>
      <c r="B35" s="137"/>
      <c r="C35" s="137"/>
      <c r="D35" s="137"/>
      <c r="E35" s="137"/>
      <c r="F35" s="137"/>
      <c r="G35" s="138"/>
      <c r="H35" s="288"/>
      <c r="I35" s="289"/>
    </row>
    <row r="36" spans="1:9" ht="15.75" thickBot="1" x14ac:dyDescent="0.3">
      <c r="A36" s="9" t="s">
        <v>13</v>
      </c>
      <c r="B36" s="10"/>
      <c r="C36" s="10"/>
      <c r="D36" s="10"/>
      <c r="E36" s="10"/>
      <c r="F36" s="10"/>
      <c r="G36" s="10"/>
      <c r="H36" s="238">
        <f>H11+H29</f>
        <v>317364.28999999998</v>
      </c>
      <c r="I36" s="239"/>
    </row>
    <row r="37" spans="1:9" x14ac:dyDescent="0.25">
      <c r="A37" s="47"/>
      <c r="B37" s="48"/>
      <c r="C37" s="48"/>
      <c r="D37" s="48"/>
      <c r="E37" s="48"/>
      <c r="F37" s="48"/>
      <c r="G37" s="48"/>
      <c r="H37" s="47"/>
      <c r="I37" s="49"/>
    </row>
    <row r="38" spans="1:9" x14ac:dyDescent="0.25">
      <c r="A38" s="19" t="s">
        <v>123</v>
      </c>
      <c r="B38" s="20"/>
      <c r="C38" s="20"/>
      <c r="D38" s="20"/>
      <c r="E38" s="20"/>
      <c r="F38" s="20"/>
      <c r="G38" s="20"/>
      <c r="H38" s="22">
        <f>H4+H11-H27</f>
        <v>388061.90999999992</v>
      </c>
      <c r="I38" s="23"/>
    </row>
    <row r="39" spans="1:9" x14ac:dyDescent="0.25">
      <c r="A39" s="19" t="s">
        <v>127</v>
      </c>
      <c r="B39" s="20"/>
      <c r="C39" s="20"/>
      <c r="D39" s="20"/>
      <c r="E39" s="20"/>
      <c r="F39" s="20"/>
      <c r="G39" s="21"/>
      <c r="H39" s="22">
        <f>H6+H8+H9-H7</f>
        <v>24395.409999999989</v>
      </c>
      <c r="I39" s="23"/>
    </row>
    <row r="40" spans="1:9" x14ac:dyDescent="0.25">
      <c r="A40" s="187" t="s">
        <v>125</v>
      </c>
      <c r="B40" s="20"/>
      <c r="C40" s="20"/>
      <c r="D40" s="20"/>
      <c r="E40" s="20"/>
      <c r="F40" s="20"/>
      <c r="G40" s="20"/>
      <c r="H40" s="22">
        <f>H32+H33-H34</f>
        <v>8990.9799999999959</v>
      </c>
      <c r="I40" s="23"/>
    </row>
    <row r="41" spans="1:9" x14ac:dyDescent="0.25">
      <c r="A41" s="27"/>
      <c r="B41" s="111"/>
      <c r="C41" s="111"/>
      <c r="D41" s="111"/>
      <c r="E41" s="111"/>
      <c r="F41" s="111"/>
      <c r="G41" s="111"/>
      <c r="H41" s="27"/>
      <c r="I41" s="28"/>
    </row>
    <row r="42" spans="1:9" x14ac:dyDescent="0.25">
      <c r="A42" s="35" t="s">
        <v>14</v>
      </c>
      <c r="B42" s="36"/>
      <c r="C42" s="36"/>
      <c r="D42" s="36"/>
      <c r="E42" s="36"/>
      <c r="F42" s="36"/>
      <c r="G42" s="36"/>
      <c r="H42" s="33"/>
      <c r="I42" s="34"/>
    </row>
    <row r="43" spans="1:9" x14ac:dyDescent="0.25">
      <c r="A43" s="35" t="s">
        <v>15</v>
      </c>
      <c r="B43" s="36"/>
      <c r="C43" s="36"/>
      <c r="D43" s="36"/>
      <c r="E43" s="36"/>
      <c r="F43" s="36"/>
      <c r="G43" s="36"/>
      <c r="H43" s="213">
        <v>11</v>
      </c>
      <c r="I43" s="214"/>
    </row>
    <row r="44" spans="1:9" ht="15.75" thickBot="1" x14ac:dyDescent="0.3">
      <c r="A44" s="40" t="s">
        <v>52</v>
      </c>
      <c r="B44" s="41"/>
      <c r="C44" s="41"/>
      <c r="D44" s="41"/>
      <c r="E44" s="41"/>
      <c r="F44" s="41"/>
      <c r="G44" s="41"/>
      <c r="H44" s="290">
        <f>(H7+H11+H33)/(H8+H9+H27+H34)*H43</f>
        <v>11.536919928205894</v>
      </c>
      <c r="I44" s="291"/>
    </row>
    <row r="46" spans="1:9" x14ac:dyDescent="0.25">
      <c r="A46" s="29" t="s">
        <v>18</v>
      </c>
      <c r="B46" s="29"/>
      <c r="C46" s="29"/>
      <c r="G46" s="29" t="s">
        <v>19</v>
      </c>
      <c r="H46" s="29"/>
      <c r="I46" s="29"/>
    </row>
  </sheetData>
  <mergeCells count="86">
    <mergeCell ref="A30:G30"/>
    <mergeCell ref="H30:I30"/>
    <mergeCell ref="A8:G8"/>
    <mergeCell ref="H8:I8"/>
    <mergeCell ref="A9:G9"/>
    <mergeCell ref="H9:I9"/>
    <mergeCell ref="H12:I12"/>
    <mergeCell ref="A13:G13"/>
    <mergeCell ref="H13:I13"/>
    <mergeCell ref="A10:G10"/>
    <mergeCell ref="H10:I10"/>
    <mergeCell ref="A11:G11"/>
    <mergeCell ref="H11:I11"/>
    <mergeCell ref="A27:G27"/>
    <mergeCell ref="A12:G12"/>
    <mergeCell ref="A18:G18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27:I27"/>
    <mergeCell ref="H18:I18"/>
    <mergeCell ref="A19:G19"/>
    <mergeCell ref="H19:I19"/>
    <mergeCell ref="A14:G14"/>
    <mergeCell ref="H14:I14"/>
    <mergeCell ref="A15:G15"/>
    <mergeCell ref="H15:I15"/>
    <mergeCell ref="A16:G17"/>
    <mergeCell ref="H16:I17"/>
    <mergeCell ref="A21:G21"/>
    <mergeCell ref="H21:I21"/>
    <mergeCell ref="A22:G22"/>
    <mergeCell ref="H22:I22"/>
    <mergeCell ref="A23:G23"/>
    <mergeCell ref="H23:I23"/>
    <mergeCell ref="H24:I24"/>
    <mergeCell ref="A25:G25"/>
    <mergeCell ref="H25:I25"/>
    <mergeCell ref="A26:G26"/>
    <mergeCell ref="H26:I26"/>
    <mergeCell ref="H20:I20"/>
    <mergeCell ref="A42:G42"/>
    <mergeCell ref="H42:I42"/>
    <mergeCell ref="A43:G43"/>
    <mergeCell ref="H43:I43"/>
    <mergeCell ref="A40:G40"/>
    <mergeCell ref="A41:G41"/>
    <mergeCell ref="H41:I41"/>
    <mergeCell ref="A38:G38"/>
    <mergeCell ref="A29:G29"/>
    <mergeCell ref="H29:I29"/>
    <mergeCell ref="A31:G31"/>
    <mergeCell ref="A28:G28"/>
    <mergeCell ref="H28:I28"/>
    <mergeCell ref="A20:G20"/>
    <mergeCell ref="A24:G24"/>
    <mergeCell ref="H35:I35"/>
    <mergeCell ref="A32:G32"/>
    <mergeCell ref="H32:I32"/>
    <mergeCell ref="A46:C46"/>
    <mergeCell ref="G46:I46"/>
    <mergeCell ref="A44:G44"/>
    <mergeCell ref="H44:I44"/>
    <mergeCell ref="A7:G7"/>
    <mergeCell ref="H7:I7"/>
    <mergeCell ref="H40:I40"/>
    <mergeCell ref="A33:G33"/>
    <mergeCell ref="H33:I33"/>
    <mergeCell ref="A34:G34"/>
    <mergeCell ref="H34:I34"/>
    <mergeCell ref="H31:I31"/>
    <mergeCell ref="H38:I38"/>
    <mergeCell ref="A39:G39"/>
    <mergeCell ref="H39:I39"/>
    <mergeCell ref="A36:G36"/>
    <mergeCell ref="H36:I36"/>
    <mergeCell ref="A37:G37"/>
    <mergeCell ref="H37:I37"/>
    <mergeCell ref="A35:G3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L33" sqref="L33"/>
    </sheetView>
  </sheetViews>
  <sheetFormatPr defaultRowHeight="15" x14ac:dyDescent="0.25"/>
  <sheetData>
    <row r="1" spans="1:9" ht="18.75" x14ac:dyDescent="0.3">
      <c r="A1" s="87" t="s">
        <v>37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5" t="s">
        <v>98</v>
      </c>
      <c r="B4" s="196"/>
      <c r="C4" s="196"/>
      <c r="D4" s="196"/>
      <c r="E4" s="196"/>
      <c r="F4" s="196"/>
      <c r="G4" s="197"/>
      <c r="H4" s="189">
        <v>123190.26000000001</v>
      </c>
      <c r="I4" s="123"/>
    </row>
    <row r="5" spans="1:9" x14ac:dyDescent="0.25">
      <c r="A5" s="19"/>
      <c r="B5" s="20"/>
      <c r="C5" s="20"/>
      <c r="D5" s="20"/>
      <c r="E5" s="20"/>
      <c r="F5" s="20"/>
      <c r="G5" s="21"/>
      <c r="H5" s="27"/>
      <c r="I5" s="28"/>
    </row>
    <row r="6" spans="1:9" x14ac:dyDescent="0.25">
      <c r="A6" s="19" t="s">
        <v>97</v>
      </c>
      <c r="B6" s="20"/>
      <c r="C6" s="20"/>
      <c r="D6" s="20"/>
      <c r="E6" s="20"/>
      <c r="F6" s="20"/>
      <c r="G6" s="21"/>
      <c r="H6" s="22">
        <v>12632</v>
      </c>
      <c r="I6" s="23"/>
    </row>
    <row r="7" spans="1:9" x14ac:dyDescent="0.25">
      <c r="A7" s="69" t="s">
        <v>51</v>
      </c>
      <c r="B7" s="70"/>
      <c r="C7" s="70"/>
      <c r="D7" s="70"/>
      <c r="E7" s="70"/>
      <c r="F7" s="70"/>
      <c r="G7" s="71"/>
      <c r="H7" s="77">
        <v>2880</v>
      </c>
      <c r="I7" s="78"/>
    </row>
    <row r="8" spans="1:9" ht="15.75" thickBot="1" x14ac:dyDescent="0.3">
      <c r="A8" s="27"/>
      <c r="B8" s="111"/>
      <c r="C8" s="111"/>
      <c r="D8" s="111"/>
      <c r="E8" s="111"/>
      <c r="F8" s="111"/>
      <c r="G8" s="28"/>
      <c r="H8" s="27"/>
      <c r="I8" s="28"/>
    </row>
    <row r="9" spans="1:9" ht="15.75" thickBot="1" x14ac:dyDescent="0.3">
      <c r="A9" s="53" t="s">
        <v>62</v>
      </c>
      <c r="B9" s="54"/>
      <c r="C9" s="54"/>
      <c r="D9" s="54"/>
      <c r="E9" s="54"/>
      <c r="F9" s="54"/>
      <c r="G9" s="55"/>
      <c r="H9" s="56">
        <f>H10+H11+H12+H13+H14+H16+H17+H19+H20+H21+H22+H23+H24+H25+H18</f>
        <v>215163.33</v>
      </c>
      <c r="I9" s="119"/>
    </row>
    <row r="10" spans="1:9" x14ac:dyDescent="0.25">
      <c r="A10" s="82" t="s">
        <v>57</v>
      </c>
      <c r="B10" s="83"/>
      <c r="C10" s="83"/>
      <c r="D10" s="83"/>
      <c r="E10" s="83"/>
      <c r="F10" s="83"/>
      <c r="G10" s="84"/>
      <c r="H10" s="117">
        <v>2587.5</v>
      </c>
      <c r="I10" s="118"/>
    </row>
    <row r="11" spans="1:9" x14ac:dyDescent="0.25">
      <c r="A11" s="69" t="s">
        <v>4</v>
      </c>
      <c r="B11" s="70"/>
      <c r="C11" s="70"/>
      <c r="D11" s="70"/>
      <c r="E11" s="70"/>
      <c r="F11" s="70"/>
      <c r="G11" s="71"/>
      <c r="H11" s="79"/>
      <c r="I11" s="80"/>
    </row>
    <row r="12" spans="1:9" x14ac:dyDescent="0.25">
      <c r="A12" s="69" t="s">
        <v>5</v>
      </c>
      <c r="B12" s="70"/>
      <c r="C12" s="70"/>
      <c r="D12" s="70"/>
      <c r="E12" s="70"/>
      <c r="F12" s="70"/>
      <c r="G12" s="71"/>
      <c r="H12" s="79"/>
      <c r="I12" s="80"/>
    </row>
    <row r="13" spans="1:9" x14ac:dyDescent="0.25">
      <c r="A13" s="69" t="s">
        <v>6</v>
      </c>
      <c r="B13" s="70"/>
      <c r="C13" s="70"/>
      <c r="D13" s="70"/>
      <c r="E13" s="70"/>
      <c r="F13" s="70"/>
      <c r="G13" s="71"/>
      <c r="H13" s="79">
        <v>4357.84</v>
      </c>
      <c r="I13" s="80"/>
    </row>
    <row r="14" spans="1:9" x14ac:dyDescent="0.25">
      <c r="A14" s="98" t="s">
        <v>7</v>
      </c>
      <c r="B14" s="99"/>
      <c r="C14" s="99"/>
      <c r="D14" s="99"/>
      <c r="E14" s="99"/>
      <c r="F14" s="99"/>
      <c r="G14" s="100"/>
      <c r="H14" s="79"/>
      <c r="I14" s="80"/>
    </row>
    <row r="15" spans="1:9" x14ac:dyDescent="0.25">
      <c r="A15" s="98"/>
      <c r="B15" s="99"/>
      <c r="C15" s="99"/>
      <c r="D15" s="99"/>
      <c r="E15" s="99"/>
      <c r="F15" s="99"/>
      <c r="G15" s="100"/>
      <c r="H15" s="79"/>
      <c r="I15" s="80"/>
    </row>
    <row r="16" spans="1:9" x14ac:dyDescent="0.25">
      <c r="A16" s="69" t="s">
        <v>145</v>
      </c>
      <c r="B16" s="70"/>
      <c r="C16" s="70"/>
      <c r="D16" s="70"/>
      <c r="E16" s="70"/>
      <c r="F16" s="70"/>
      <c r="G16" s="71"/>
      <c r="H16" s="79">
        <v>7500</v>
      </c>
      <c r="I16" s="80"/>
    </row>
    <row r="17" spans="1:9" x14ac:dyDescent="0.25">
      <c r="A17" s="101" t="s">
        <v>0</v>
      </c>
      <c r="B17" s="102"/>
      <c r="C17" s="102"/>
      <c r="D17" s="102"/>
      <c r="E17" s="102"/>
      <c r="F17" s="102"/>
      <c r="G17" s="103"/>
      <c r="H17" s="79">
        <v>115.6</v>
      </c>
      <c r="I17" s="80"/>
    </row>
    <row r="18" spans="1:9" x14ac:dyDescent="0.25">
      <c r="A18" s="35" t="s">
        <v>50</v>
      </c>
      <c r="B18" s="36"/>
      <c r="C18" s="36"/>
      <c r="D18" s="36"/>
      <c r="E18" s="36"/>
      <c r="F18" s="36"/>
      <c r="G18" s="37"/>
      <c r="H18" s="33"/>
      <c r="I18" s="34"/>
    </row>
    <row r="19" spans="1:9" x14ac:dyDescent="0.25">
      <c r="A19" s="35" t="s">
        <v>10</v>
      </c>
      <c r="B19" s="36"/>
      <c r="C19" s="36"/>
      <c r="D19" s="36"/>
      <c r="E19" s="36"/>
      <c r="F19" s="36"/>
      <c r="G19" s="37"/>
      <c r="H19" s="96">
        <v>6534.64</v>
      </c>
      <c r="I19" s="97"/>
    </row>
    <row r="20" spans="1:9" x14ac:dyDescent="0.25">
      <c r="A20" s="35" t="s">
        <v>16</v>
      </c>
      <c r="B20" s="36"/>
      <c r="C20" s="36"/>
      <c r="D20" s="36"/>
      <c r="E20" s="36"/>
      <c r="F20" s="36"/>
      <c r="G20" s="37"/>
      <c r="H20" s="33"/>
      <c r="I20" s="34"/>
    </row>
    <row r="21" spans="1:9" x14ac:dyDescent="0.25">
      <c r="A21" s="35" t="s">
        <v>17</v>
      </c>
      <c r="B21" s="36"/>
      <c r="C21" s="36"/>
      <c r="D21" s="36"/>
      <c r="E21" s="36"/>
      <c r="F21" s="36"/>
      <c r="G21" s="37"/>
      <c r="H21" s="63"/>
      <c r="I21" s="64"/>
    </row>
    <row r="22" spans="1:9" x14ac:dyDescent="0.25">
      <c r="A22" s="35" t="s">
        <v>11</v>
      </c>
      <c r="B22" s="36"/>
      <c r="C22" s="36"/>
      <c r="D22" s="36"/>
      <c r="E22" s="36"/>
      <c r="F22" s="36"/>
      <c r="G22" s="37"/>
      <c r="H22" s="96">
        <v>36934.199999999997</v>
      </c>
      <c r="I22" s="97"/>
    </row>
    <row r="23" spans="1:9" x14ac:dyDescent="0.25">
      <c r="A23" s="35" t="s">
        <v>48</v>
      </c>
      <c r="B23" s="36"/>
      <c r="C23" s="36"/>
      <c r="D23" s="36"/>
      <c r="E23" s="36"/>
      <c r="F23" s="36"/>
      <c r="G23" s="37"/>
      <c r="H23" s="33">
        <v>116306.52</v>
      </c>
      <c r="I23" s="34"/>
    </row>
    <row r="24" spans="1:9" x14ac:dyDescent="0.25">
      <c r="A24" s="35" t="s">
        <v>12</v>
      </c>
      <c r="B24" s="36"/>
      <c r="C24" s="36"/>
      <c r="D24" s="36"/>
      <c r="E24" s="36"/>
      <c r="F24" s="36"/>
      <c r="G24" s="37"/>
      <c r="H24" s="45">
        <v>35706.1</v>
      </c>
      <c r="I24" s="46"/>
    </row>
    <row r="25" spans="1:9" ht="15.75" thickBot="1" x14ac:dyDescent="0.3">
      <c r="A25" s="58" t="s">
        <v>47</v>
      </c>
      <c r="B25" s="59"/>
      <c r="C25" s="59"/>
      <c r="D25" s="59"/>
      <c r="E25" s="59"/>
      <c r="F25" s="59"/>
      <c r="G25" s="60"/>
      <c r="H25" s="61">
        <v>5120.93</v>
      </c>
      <c r="I25" s="62"/>
    </row>
    <row r="26" spans="1:9" s="1" customFormat="1" ht="15.75" thickBot="1" x14ac:dyDescent="0.3">
      <c r="A26" s="53" t="s">
        <v>61</v>
      </c>
      <c r="B26" s="54"/>
      <c r="C26" s="54"/>
      <c r="D26" s="54"/>
      <c r="E26" s="54"/>
      <c r="F26" s="54"/>
      <c r="G26" s="55"/>
      <c r="H26" s="56">
        <v>207133.4</v>
      </c>
      <c r="I26" s="57"/>
    </row>
    <row r="27" spans="1:9" ht="15.75" thickBot="1" x14ac:dyDescent="0.3">
      <c r="A27" s="136"/>
      <c r="B27" s="137"/>
      <c r="C27" s="137"/>
      <c r="D27" s="137"/>
      <c r="E27" s="137"/>
      <c r="F27" s="137"/>
      <c r="G27" s="138"/>
      <c r="H27" s="136"/>
      <c r="I27" s="138"/>
    </row>
    <row r="28" spans="1:9" ht="15.75" thickBot="1" x14ac:dyDescent="0.3">
      <c r="A28" s="9" t="s">
        <v>72</v>
      </c>
      <c r="B28" s="10"/>
      <c r="C28" s="10"/>
      <c r="D28" s="10"/>
      <c r="E28" s="10"/>
      <c r="F28" s="10"/>
      <c r="G28" s="11"/>
      <c r="H28" s="12">
        <v>0</v>
      </c>
      <c r="I28" s="16"/>
    </row>
    <row r="29" spans="1:9" x14ac:dyDescent="0.25">
      <c r="A29" s="266" t="s">
        <v>74</v>
      </c>
      <c r="B29" s="267"/>
      <c r="C29" s="267"/>
      <c r="D29" s="267"/>
      <c r="E29" s="267"/>
      <c r="F29" s="267"/>
      <c r="G29" s="267"/>
      <c r="H29" s="47"/>
      <c r="I29" s="49"/>
    </row>
    <row r="30" spans="1:9" ht="15.75" thickBot="1" x14ac:dyDescent="0.3">
      <c r="A30" s="183"/>
      <c r="B30" s="184"/>
      <c r="C30" s="184"/>
      <c r="D30" s="184"/>
      <c r="E30" s="184"/>
      <c r="F30" s="184"/>
      <c r="G30" s="184"/>
      <c r="H30" s="185"/>
      <c r="I30" s="186"/>
    </row>
    <row r="31" spans="1:9" x14ac:dyDescent="0.25">
      <c r="A31" s="195" t="s">
        <v>94</v>
      </c>
      <c r="B31" s="196"/>
      <c r="C31" s="196"/>
      <c r="D31" s="196"/>
      <c r="E31" s="196"/>
      <c r="F31" s="196"/>
      <c r="G31" s="197"/>
      <c r="H31" s="176">
        <v>3545.5</v>
      </c>
      <c r="I31" s="177"/>
    </row>
    <row r="32" spans="1:9" x14ac:dyDescent="0.25">
      <c r="A32" s="65" t="s">
        <v>70</v>
      </c>
      <c r="B32" s="66"/>
      <c r="C32" s="66"/>
      <c r="D32" s="66"/>
      <c r="E32" s="66"/>
      <c r="F32" s="66"/>
      <c r="G32" s="67"/>
      <c r="H32" s="161">
        <v>33872.400000000001</v>
      </c>
      <c r="I32" s="209"/>
    </row>
    <row r="33" spans="1:9" ht="15.75" thickBot="1" x14ac:dyDescent="0.3">
      <c r="A33" s="281" t="s">
        <v>71</v>
      </c>
      <c r="B33" s="282"/>
      <c r="C33" s="282"/>
      <c r="D33" s="282"/>
      <c r="E33" s="282"/>
      <c r="F33" s="282"/>
      <c r="G33" s="283"/>
      <c r="H33" s="284">
        <v>32015.58</v>
      </c>
      <c r="I33" s="285"/>
    </row>
    <row r="34" spans="1:9" ht="15.75" thickBot="1" x14ac:dyDescent="0.3">
      <c r="A34" s="136"/>
      <c r="B34" s="137"/>
      <c r="C34" s="137"/>
      <c r="D34" s="137"/>
      <c r="E34" s="137"/>
      <c r="F34" s="137"/>
      <c r="G34" s="137"/>
      <c r="H34" s="136"/>
      <c r="I34" s="138"/>
    </row>
    <row r="35" spans="1:9" ht="15.75" thickBot="1" x14ac:dyDescent="0.3">
      <c r="A35" s="9" t="s">
        <v>13</v>
      </c>
      <c r="B35" s="10"/>
      <c r="C35" s="10"/>
      <c r="D35" s="10"/>
      <c r="E35" s="10"/>
      <c r="F35" s="10"/>
      <c r="G35" s="11"/>
      <c r="H35" s="12">
        <f>H9+H28</f>
        <v>215163.33</v>
      </c>
      <c r="I35" s="13"/>
    </row>
    <row r="36" spans="1:9" x14ac:dyDescent="0.25">
      <c r="A36" s="47"/>
      <c r="B36" s="48"/>
      <c r="C36" s="48"/>
      <c r="D36" s="48"/>
      <c r="E36" s="48"/>
      <c r="F36" s="48"/>
      <c r="G36" s="49"/>
      <c r="H36" s="133"/>
      <c r="I36" s="135"/>
    </row>
    <row r="37" spans="1:9" x14ac:dyDescent="0.25">
      <c r="A37" s="19" t="s">
        <v>136</v>
      </c>
      <c r="B37" s="20"/>
      <c r="C37" s="20"/>
      <c r="D37" s="20"/>
      <c r="E37" s="20"/>
      <c r="F37" s="20"/>
      <c r="G37" s="21"/>
      <c r="H37" s="22">
        <f>H4+H9-H26</f>
        <v>131220.18999999997</v>
      </c>
      <c r="I37" s="28"/>
    </row>
    <row r="38" spans="1:9" x14ac:dyDescent="0.25">
      <c r="A38" s="19" t="s">
        <v>134</v>
      </c>
      <c r="B38" s="20"/>
      <c r="C38" s="20"/>
      <c r="D38" s="20"/>
      <c r="E38" s="20"/>
      <c r="F38" s="20"/>
      <c r="G38" s="21"/>
      <c r="H38" s="22">
        <f>H6-H7+H28</f>
        <v>9752</v>
      </c>
      <c r="I38" s="23"/>
    </row>
    <row r="39" spans="1:9" x14ac:dyDescent="0.25">
      <c r="A39" s="187" t="s">
        <v>125</v>
      </c>
      <c r="B39" s="20"/>
      <c r="C39" s="20"/>
      <c r="D39" s="20"/>
      <c r="E39" s="20"/>
      <c r="F39" s="20"/>
      <c r="G39" s="20"/>
      <c r="H39" s="22">
        <f>H31+H32-H33</f>
        <v>5402.32</v>
      </c>
      <c r="I39" s="23"/>
    </row>
    <row r="40" spans="1:9" x14ac:dyDescent="0.25">
      <c r="A40" s="27"/>
      <c r="B40" s="111"/>
      <c r="C40" s="111"/>
      <c r="D40" s="111"/>
      <c r="E40" s="111"/>
      <c r="F40" s="111"/>
      <c r="G40" s="28"/>
      <c r="H40" s="27"/>
      <c r="I40" s="28"/>
    </row>
    <row r="41" spans="1:9" x14ac:dyDescent="0.25">
      <c r="A41" s="30" t="s">
        <v>14</v>
      </c>
      <c r="B41" s="31"/>
      <c r="C41" s="31"/>
      <c r="D41" s="31"/>
      <c r="E41" s="31"/>
      <c r="F41" s="31"/>
      <c r="G41" s="32"/>
      <c r="H41" s="107"/>
      <c r="I41" s="108"/>
    </row>
    <row r="42" spans="1:9" x14ac:dyDescent="0.25">
      <c r="A42" s="35" t="s">
        <v>15</v>
      </c>
      <c r="B42" s="36"/>
      <c r="C42" s="36"/>
      <c r="D42" s="36"/>
      <c r="E42" s="36"/>
      <c r="F42" s="36"/>
      <c r="G42" s="37"/>
      <c r="H42" s="213">
        <v>11.5</v>
      </c>
      <c r="I42" s="214"/>
    </row>
    <row r="43" spans="1:9" ht="15.75" thickBot="1" x14ac:dyDescent="0.3">
      <c r="A43" s="40" t="s">
        <v>52</v>
      </c>
      <c r="B43" s="41"/>
      <c r="C43" s="41"/>
      <c r="D43" s="41"/>
      <c r="E43" s="41"/>
      <c r="F43" s="41"/>
      <c r="G43" s="42"/>
      <c r="H43" s="290">
        <f>(H9+H32)/(H7+H26+H33)*H42</f>
        <v>11.832925524042615</v>
      </c>
      <c r="I43" s="291"/>
    </row>
    <row r="47" spans="1:9" x14ac:dyDescent="0.25">
      <c r="A47" s="29" t="s">
        <v>18</v>
      </c>
      <c r="B47" s="29"/>
      <c r="C47" s="29"/>
      <c r="G47" s="29" t="s">
        <v>19</v>
      </c>
      <c r="H47" s="29"/>
      <c r="I47" s="29"/>
    </row>
  </sheetData>
  <mergeCells count="84">
    <mergeCell ref="A27:G27"/>
    <mergeCell ref="H27:I27"/>
    <mergeCell ref="A37:G37"/>
    <mergeCell ref="H37:I37"/>
    <mergeCell ref="A28:G28"/>
    <mergeCell ref="H28:I28"/>
    <mergeCell ref="A35:G35"/>
    <mergeCell ref="H35:I35"/>
    <mergeCell ref="A29:G29"/>
    <mergeCell ref="A32:G32"/>
    <mergeCell ref="H32:I32"/>
    <mergeCell ref="A33:G33"/>
    <mergeCell ref="A31:G31"/>
    <mergeCell ref="H31:I31"/>
    <mergeCell ref="A47:C47"/>
    <mergeCell ref="G47:I47"/>
    <mergeCell ref="A40:G40"/>
    <mergeCell ref="H40:I40"/>
    <mergeCell ref="A41:G41"/>
    <mergeCell ref="H41:I41"/>
    <mergeCell ref="A42:G42"/>
    <mergeCell ref="H42:I42"/>
    <mergeCell ref="A43:G43"/>
    <mergeCell ref="H43:I43"/>
    <mergeCell ref="H18:I18"/>
    <mergeCell ref="A19:G19"/>
    <mergeCell ref="H19:I19"/>
    <mergeCell ref="H29:I2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17:G17"/>
    <mergeCell ref="H17:I17"/>
    <mergeCell ref="H12:I12"/>
    <mergeCell ref="A13:G13"/>
    <mergeCell ref="H13:I13"/>
    <mergeCell ref="A14:G15"/>
    <mergeCell ref="H14:I15"/>
    <mergeCell ref="A7:G7"/>
    <mergeCell ref="H7:I7"/>
    <mergeCell ref="A8:G8"/>
    <mergeCell ref="H8:I8"/>
    <mergeCell ref="A26:G26"/>
    <mergeCell ref="H26:I26"/>
    <mergeCell ref="A18:G18"/>
    <mergeCell ref="A9:G9"/>
    <mergeCell ref="H9:I9"/>
    <mergeCell ref="A10:G10"/>
    <mergeCell ref="H10:I10"/>
    <mergeCell ref="A11:G11"/>
    <mergeCell ref="H11:I11"/>
    <mergeCell ref="A12:G12"/>
    <mergeCell ref="A16:G16"/>
    <mergeCell ref="H16:I16"/>
    <mergeCell ref="A6:G6"/>
    <mergeCell ref="H6:I6"/>
    <mergeCell ref="A5:G5"/>
    <mergeCell ref="H5:I5"/>
    <mergeCell ref="A1:I1"/>
    <mergeCell ref="C2:F2"/>
    <mergeCell ref="A3:G3"/>
    <mergeCell ref="H3:I3"/>
    <mergeCell ref="H4:I4"/>
    <mergeCell ref="A4:G4"/>
    <mergeCell ref="A39:G39"/>
    <mergeCell ref="H39:I39"/>
    <mergeCell ref="H33:I33"/>
    <mergeCell ref="A30:G30"/>
    <mergeCell ref="H30:I30"/>
    <mergeCell ref="A34:G34"/>
    <mergeCell ref="H34:I34"/>
    <mergeCell ref="A38:G38"/>
    <mergeCell ref="H38:I38"/>
    <mergeCell ref="A36:G36"/>
    <mergeCell ref="H36:I3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3" workbookViewId="0">
      <selection activeCell="H45" sqref="H45:I45"/>
    </sheetView>
  </sheetViews>
  <sheetFormatPr defaultRowHeight="15" x14ac:dyDescent="0.25"/>
  <sheetData>
    <row r="1" spans="1:9" ht="18.75" x14ac:dyDescent="0.3">
      <c r="A1" s="87" t="s">
        <v>38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1"/>
      <c r="H3" s="14" t="s">
        <v>2</v>
      </c>
      <c r="I3" s="16"/>
    </row>
    <row r="4" spans="1:9" x14ac:dyDescent="0.25">
      <c r="A4" s="65" t="s">
        <v>89</v>
      </c>
      <c r="B4" s="66"/>
      <c r="C4" s="66"/>
      <c r="D4" s="66"/>
      <c r="E4" s="66"/>
      <c r="F4" s="66"/>
      <c r="G4" s="67"/>
      <c r="H4" s="89">
        <v>344063.22000000003</v>
      </c>
      <c r="I4" s="90"/>
    </row>
    <row r="5" spans="1:9" x14ac:dyDescent="0.25">
      <c r="A5" s="27"/>
      <c r="B5" s="111"/>
      <c r="C5" s="111"/>
      <c r="D5" s="111"/>
      <c r="E5" s="111"/>
      <c r="F5" s="111"/>
      <c r="G5" s="28"/>
      <c r="H5" s="213"/>
      <c r="I5" s="214"/>
    </row>
    <row r="6" spans="1:9" x14ac:dyDescent="0.25">
      <c r="A6" s="24" t="s">
        <v>97</v>
      </c>
      <c r="B6" s="25"/>
      <c r="C6" s="25"/>
      <c r="D6" s="25"/>
      <c r="E6" s="25"/>
      <c r="F6" s="25"/>
      <c r="G6" s="26"/>
      <c r="H6" s="27">
        <v>97890.91</v>
      </c>
      <c r="I6" s="28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27489</v>
      </c>
      <c r="I7" s="78"/>
    </row>
    <row r="8" spans="1:9" x14ac:dyDescent="0.25">
      <c r="A8" s="199" t="s">
        <v>113</v>
      </c>
      <c r="B8" s="200"/>
      <c r="C8" s="200"/>
      <c r="D8" s="200"/>
      <c r="E8" s="200"/>
      <c r="F8" s="200"/>
      <c r="G8" s="201"/>
      <c r="H8" s="121">
        <v>30092.71</v>
      </c>
      <c r="I8" s="122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16080</v>
      </c>
      <c r="I9" s="97"/>
    </row>
    <row r="10" spans="1:9" ht="15.75" thickBot="1" x14ac:dyDescent="0.3">
      <c r="A10" s="27"/>
      <c r="B10" s="111"/>
      <c r="C10" s="111"/>
      <c r="D10" s="111"/>
      <c r="E10" s="111"/>
      <c r="F10" s="111"/>
      <c r="G10" s="28"/>
      <c r="H10" s="33"/>
      <c r="I10" s="34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172"/>
      <c r="H11" s="56">
        <f>H12+H13+H14+H15+H16+H18+H19+H31+H21+H22+H23+H24+H25+H26+H27+H20</f>
        <v>280713.08</v>
      </c>
      <c r="I11" s="119"/>
    </row>
    <row r="12" spans="1:9" x14ac:dyDescent="0.25">
      <c r="A12" s="82" t="s">
        <v>57</v>
      </c>
      <c r="B12" s="83"/>
      <c r="C12" s="83"/>
      <c r="D12" s="83"/>
      <c r="E12" s="83"/>
      <c r="F12" s="83"/>
      <c r="G12" s="83"/>
      <c r="H12" s="117">
        <v>5378</v>
      </c>
      <c r="I12" s="118"/>
    </row>
    <row r="13" spans="1:9" x14ac:dyDescent="0.25">
      <c r="A13" s="69" t="s">
        <v>4</v>
      </c>
      <c r="B13" s="70"/>
      <c r="C13" s="70"/>
      <c r="D13" s="70"/>
      <c r="E13" s="70"/>
      <c r="F13" s="70"/>
      <c r="G13" s="169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169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169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71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71"/>
      <c r="H17" s="79"/>
      <c r="I17" s="80"/>
    </row>
    <row r="18" spans="1:9" x14ac:dyDescent="0.25">
      <c r="A18" s="69" t="s">
        <v>145</v>
      </c>
      <c r="B18" s="70"/>
      <c r="C18" s="70"/>
      <c r="D18" s="70"/>
      <c r="E18" s="70"/>
      <c r="F18" s="70"/>
      <c r="G18" s="169"/>
      <c r="H18" s="79">
        <v>7500</v>
      </c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70"/>
      <c r="H19" s="72">
        <v>427.6</v>
      </c>
      <c r="I19" s="73"/>
    </row>
    <row r="20" spans="1:9" x14ac:dyDescent="0.25">
      <c r="A20" s="69" t="s">
        <v>50</v>
      </c>
      <c r="B20" s="70"/>
      <c r="C20" s="70"/>
      <c r="D20" s="70"/>
      <c r="E20" s="70"/>
      <c r="F20" s="70"/>
      <c r="G20" s="169"/>
      <c r="H20" s="96">
        <v>3618</v>
      </c>
      <c r="I20" s="97"/>
    </row>
    <row r="21" spans="1:9" x14ac:dyDescent="0.25">
      <c r="A21" s="35" t="s">
        <v>10</v>
      </c>
      <c r="B21" s="36"/>
      <c r="C21" s="36"/>
      <c r="D21" s="36"/>
      <c r="E21" s="36"/>
      <c r="F21" s="36"/>
      <c r="G21" s="36"/>
      <c r="H21" s="96">
        <v>14936.32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6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6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6"/>
      <c r="H24" s="33">
        <v>46791.48</v>
      </c>
      <c r="I24" s="34"/>
    </row>
    <row r="25" spans="1:9" x14ac:dyDescent="0.25">
      <c r="A25" s="35" t="s">
        <v>48</v>
      </c>
      <c r="B25" s="36"/>
      <c r="C25" s="36"/>
      <c r="D25" s="36"/>
      <c r="E25" s="36"/>
      <c r="F25" s="36"/>
      <c r="G25" s="36"/>
      <c r="H25" s="33">
        <v>147347.29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6"/>
      <c r="H26" s="63">
        <v>45235.62</v>
      </c>
      <c r="I26" s="64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59"/>
      <c r="H27" s="61">
        <v>5120.93</v>
      </c>
      <c r="I27" s="62"/>
    </row>
    <row r="28" spans="1:9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296">
        <v>306121.08</v>
      </c>
      <c r="I28" s="297"/>
    </row>
    <row r="29" spans="1:9" ht="15.75" thickBot="1" x14ac:dyDescent="0.3">
      <c r="A29" s="136"/>
      <c r="B29" s="137"/>
      <c r="C29" s="137"/>
      <c r="D29" s="137"/>
      <c r="E29" s="137"/>
      <c r="F29" s="137"/>
      <c r="G29" s="138"/>
      <c r="H29" s="136"/>
      <c r="I29" s="138"/>
    </row>
    <row r="30" spans="1:9" ht="15.75" thickBot="1" x14ac:dyDescent="0.3">
      <c r="A30" s="9" t="s">
        <v>72</v>
      </c>
      <c r="B30" s="10"/>
      <c r="C30" s="10"/>
      <c r="D30" s="10"/>
      <c r="E30" s="10"/>
      <c r="F30" s="10"/>
      <c r="G30" s="10"/>
      <c r="H30" s="12">
        <v>0</v>
      </c>
      <c r="I30" s="13"/>
    </row>
    <row r="31" spans="1:9" x14ac:dyDescent="0.25">
      <c r="A31" s="266" t="s">
        <v>69</v>
      </c>
      <c r="B31" s="267"/>
      <c r="C31" s="267"/>
      <c r="D31" s="267"/>
      <c r="E31" s="267"/>
      <c r="F31" s="267"/>
      <c r="G31" s="267"/>
      <c r="H31" s="47"/>
      <c r="I31" s="49"/>
    </row>
    <row r="32" spans="1:9" ht="15.75" thickBot="1" x14ac:dyDescent="0.3">
      <c r="A32" s="183"/>
      <c r="B32" s="184"/>
      <c r="C32" s="184"/>
      <c r="D32" s="184"/>
      <c r="E32" s="184"/>
      <c r="F32" s="184"/>
      <c r="G32" s="184"/>
      <c r="H32" s="185"/>
      <c r="I32" s="186"/>
    </row>
    <row r="33" spans="1:9" x14ac:dyDescent="0.25">
      <c r="A33" s="195" t="s">
        <v>94</v>
      </c>
      <c r="B33" s="196"/>
      <c r="C33" s="196"/>
      <c r="D33" s="196"/>
      <c r="E33" s="196"/>
      <c r="F33" s="196"/>
      <c r="G33" s="197"/>
      <c r="H33" s="176">
        <v>6128.93</v>
      </c>
      <c r="I33" s="177"/>
    </row>
    <row r="34" spans="1:9" x14ac:dyDescent="0.25">
      <c r="A34" s="65" t="s">
        <v>70</v>
      </c>
      <c r="B34" s="66"/>
      <c r="C34" s="66"/>
      <c r="D34" s="66"/>
      <c r="E34" s="66"/>
      <c r="F34" s="66"/>
      <c r="G34" s="67"/>
      <c r="H34" s="38">
        <v>41233.5</v>
      </c>
      <c r="I34" s="39"/>
    </row>
    <row r="35" spans="1:9" ht="15.75" thickBot="1" x14ac:dyDescent="0.3">
      <c r="A35" s="281" t="s">
        <v>71</v>
      </c>
      <c r="B35" s="282"/>
      <c r="C35" s="282"/>
      <c r="D35" s="282"/>
      <c r="E35" s="282"/>
      <c r="F35" s="282"/>
      <c r="G35" s="283"/>
      <c r="H35" s="43">
        <v>38656.71</v>
      </c>
      <c r="I35" s="44"/>
    </row>
    <row r="36" spans="1:9" ht="15.75" thickBot="1" x14ac:dyDescent="0.3">
      <c r="A36" s="136"/>
      <c r="B36" s="137"/>
      <c r="C36" s="137"/>
      <c r="D36" s="137"/>
      <c r="E36" s="137"/>
      <c r="F36" s="137"/>
      <c r="G36" s="137"/>
      <c r="H36" s="136"/>
      <c r="I36" s="138"/>
    </row>
    <row r="37" spans="1:9" ht="15.75" thickBot="1" x14ac:dyDescent="0.3">
      <c r="A37" s="9" t="s">
        <v>13</v>
      </c>
      <c r="B37" s="10"/>
      <c r="C37" s="10"/>
      <c r="D37" s="10"/>
      <c r="E37" s="10"/>
      <c r="F37" s="10"/>
      <c r="G37" s="10"/>
      <c r="H37" s="12">
        <f>H11+H30</f>
        <v>280713.08</v>
      </c>
      <c r="I37" s="13"/>
    </row>
    <row r="38" spans="1:9" x14ac:dyDescent="0.25">
      <c r="A38" s="47"/>
      <c r="B38" s="48"/>
      <c r="C38" s="48"/>
      <c r="D38" s="48"/>
      <c r="E38" s="48"/>
      <c r="F38" s="48"/>
      <c r="G38" s="48"/>
      <c r="H38" s="47"/>
      <c r="I38" s="49"/>
    </row>
    <row r="39" spans="1:9" x14ac:dyDescent="0.25">
      <c r="A39" s="19" t="s">
        <v>123</v>
      </c>
      <c r="B39" s="20"/>
      <c r="C39" s="20"/>
      <c r="D39" s="20"/>
      <c r="E39" s="20"/>
      <c r="F39" s="20"/>
      <c r="G39" s="20"/>
      <c r="H39" s="22">
        <f>H4+H11-H28</f>
        <v>318655.22000000003</v>
      </c>
      <c r="I39" s="23"/>
    </row>
    <row r="40" spans="1:9" x14ac:dyDescent="0.25">
      <c r="A40" s="19" t="s">
        <v>134</v>
      </c>
      <c r="B40" s="20"/>
      <c r="C40" s="20"/>
      <c r="D40" s="20"/>
      <c r="E40" s="20"/>
      <c r="F40" s="20"/>
      <c r="G40" s="20"/>
      <c r="H40" s="22">
        <f>H6+H7-H8-H9</f>
        <v>79207.200000000012</v>
      </c>
      <c r="I40" s="23"/>
    </row>
    <row r="41" spans="1:9" x14ac:dyDescent="0.25">
      <c r="A41" s="187" t="s">
        <v>125</v>
      </c>
      <c r="B41" s="20"/>
      <c r="C41" s="20"/>
      <c r="D41" s="20"/>
      <c r="E41" s="20"/>
      <c r="F41" s="20"/>
      <c r="G41" s="20"/>
      <c r="H41" s="22">
        <f>H33+H34-H35</f>
        <v>8705.7200000000012</v>
      </c>
      <c r="I41" s="23"/>
    </row>
    <row r="42" spans="1:9" x14ac:dyDescent="0.25">
      <c r="A42" s="65"/>
      <c r="B42" s="66"/>
      <c r="C42" s="66"/>
      <c r="D42" s="66"/>
      <c r="E42" s="66"/>
      <c r="F42" s="66"/>
      <c r="G42" s="187"/>
      <c r="H42" s="27"/>
      <c r="I42" s="28"/>
    </row>
    <row r="43" spans="1:9" x14ac:dyDescent="0.25">
      <c r="A43" s="69" t="s">
        <v>14</v>
      </c>
      <c r="B43" s="70"/>
      <c r="C43" s="70"/>
      <c r="D43" s="70"/>
      <c r="E43" s="70"/>
      <c r="F43" s="70"/>
      <c r="G43" s="169"/>
      <c r="H43" s="79"/>
      <c r="I43" s="80"/>
    </row>
    <row r="44" spans="1:9" x14ac:dyDescent="0.25">
      <c r="A44" s="35" t="s">
        <v>15</v>
      </c>
      <c r="B44" s="36"/>
      <c r="C44" s="36"/>
      <c r="D44" s="36"/>
      <c r="E44" s="36"/>
      <c r="F44" s="36"/>
      <c r="G44" s="36"/>
      <c r="H44" s="22">
        <v>13.5</v>
      </c>
      <c r="I44" s="23"/>
    </row>
    <row r="45" spans="1:9" ht="15.75" thickBot="1" x14ac:dyDescent="0.3">
      <c r="A45" s="40" t="s">
        <v>52</v>
      </c>
      <c r="B45" s="41"/>
      <c r="C45" s="41"/>
      <c r="D45" s="41"/>
      <c r="E45" s="41"/>
      <c r="F45" s="41"/>
      <c r="G45" s="41"/>
      <c r="H45" s="290">
        <f>(H7+H11+H34)/(H8+H9+H28+H35)*H44</f>
        <v>12.066438922574596</v>
      </c>
      <c r="I45" s="291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A43:G43"/>
    <mergeCell ref="H43:I43"/>
    <mergeCell ref="A42:G42"/>
    <mergeCell ref="A37:G37"/>
    <mergeCell ref="H37:I37"/>
    <mergeCell ref="H38:I38"/>
    <mergeCell ref="A39:G39"/>
    <mergeCell ref="H39:I39"/>
    <mergeCell ref="H42:I42"/>
    <mergeCell ref="A38:G38"/>
    <mergeCell ref="A40:G40"/>
    <mergeCell ref="H40:I40"/>
    <mergeCell ref="A41:G41"/>
    <mergeCell ref="H41:I41"/>
    <mergeCell ref="A48:C48"/>
    <mergeCell ref="G48:I48"/>
    <mergeCell ref="A44:G44"/>
    <mergeCell ref="H44:I44"/>
    <mergeCell ref="A45:G45"/>
    <mergeCell ref="H45:I45"/>
    <mergeCell ref="A33:G33"/>
    <mergeCell ref="H33:I33"/>
    <mergeCell ref="A24:G24"/>
    <mergeCell ref="H24:I24"/>
    <mergeCell ref="A25:G25"/>
    <mergeCell ref="H25:I25"/>
    <mergeCell ref="A28:G28"/>
    <mergeCell ref="H28:I28"/>
    <mergeCell ref="A36:G36"/>
    <mergeCell ref="H36:I36"/>
    <mergeCell ref="A34:G34"/>
    <mergeCell ref="H34:I34"/>
    <mergeCell ref="A35:G35"/>
    <mergeCell ref="H35:I35"/>
    <mergeCell ref="A18:G18"/>
    <mergeCell ref="H18:I18"/>
    <mergeCell ref="A31:G31"/>
    <mergeCell ref="H31:I31"/>
    <mergeCell ref="A32:G32"/>
    <mergeCell ref="H32:I32"/>
    <mergeCell ref="A23:G23"/>
    <mergeCell ref="H23:I23"/>
    <mergeCell ref="A19:G19"/>
    <mergeCell ref="H19:I19"/>
    <mergeCell ref="H14:I14"/>
    <mergeCell ref="A15:G15"/>
    <mergeCell ref="H15:I15"/>
    <mergeCell ref="A16:G17"/>
    <mergeCell ref="H16:I17"/>
    <mergeCell ref="A14:G14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8:G8"/>
    <mergeCell ref="H8:I8"/>
    <mergeCell ref="A9:G9"/>
    <mergeCell ref="H9:I9"/>
    <mergeCell ref="A13:G13"/>
    <mergeCell ref="H13:I13"/>
    <mergeCell ref="A10:G10"/>
    <mergeCell ref="H10:I10"/>
    <mergeCell ref="A11:G11"/>
    <mergeCell ref="H11:I11"/>
    <mergeCell ref="A12:G12"/>
    <mergeCell ref="H12:I12"/>
    <mergeCell ref="A7:G7"/>
    <mergeCell ref="H7:I7"/>
    <mergeCell ref="A30:G30"/>
    <mergeCell ref="H30:I30"/>
    <mergeCell ref="A21:G21"/>
    <mergeCell ref="H21:I21"/>
    <mergeCell ref="A20:G20"/>
    <mergeCell ref="H20:I20"/>
    <mergeCell ref="A29:G29"/>
    <mergeCell ref="H29:I29"/>
    <mergeCell ref="A26:G26"/>
    <mergeCell ref="H26:I26"/>
    <mergeCell ref="A27:G27"/>
    <mergeCell ref="H27:I27"/>
    <mergeCell ref="A22:G22"/>
    <mergeCell ref="H22:I2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5" workbookViewId="0">
      <selection activeCell="M42" sqref="M42"/>
    </sheetView>
  </sheetViews>
  <sheetFormatPr defaultRowHeight="15" x14ac:dyDescent="0.25"/>
  <sheetData>
    <row r="1" spans="1:9" ht="18.75" x14ac:dyDescent="0.3">
      <c r="A1" s="87" t="s">
        <v>39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1"/>
      <c r="H3" s="14" t="s">
        <v>2</v>
      </c>
      <c r="I3" s="16"/>
    </row>
    <row r="4" spans="1:9" x14ac:dyDescent="0.25">
      <c r="A4" s="19" t="s">
        <v>89</v>
      </c>
      <c r="B4" s="20"/>
      <c r="C4" s="20"/>
      <c r="D4" s="20"/>
      <c r="E4" s="20"/>
      <c r="F4" s="20"/>
      <c r="G4" s="20"/>
      <c r="H4" s="89">
        <v>186092.43</v>
      </c>
      <c r="I4" s="90"/>
    </row>
    <row r="5" spans="1:9" x14ac:dyDescent="0.25">
      <c r="A5" s="27"/>
      <c r="B5" s="111"/>
      <c r="C5" s="111"/>
      <c r="D5" s="111"/>
      <c r="E5" s="111"/>
      <c r="F5" s="111"/>
      <c r="G5" s="28"/>
      <c r="H5" s="27"/>
      <c r="I5" s="28"/>
    </row>
    <row r="6" spans="1:9" x14ac:dyDescent="0.25">
      <c r="A6" s="19" t="s">
        <v>97</v>
      </c>
      <c r="B6" s="20"/>
      <c r="C6" s="20"/>
      <c r="D6" s="20"/>
      <c r="E6" s="20"/>
      <c r="F6" s="20"/>
      <c r="G6" s="21"/>
      <c r="H6" s="22">
        <v>19143.900000000001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15044.4</v>
      </c>
      <c r="I7" s="78"/>
    </row>
    <row r="8" spans="1:9" x14ac:dyDescent="0.25">
      <c r="A8" s="74" t="s">
        <v>113</v>
      </c>
      <c r="B8" s="75"/>
      <c r="C8" s="75"/>
      <c r="D8" s="75"/>
      <c r="E8" s="75"/>
      <c r="F8" s="75"/>
      <c r="G8" s="76"/>
      <c r="H8" s="77">
        <v>13741.7</v>
      </c>
      <c r="I8" s="78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77">
        <v>14880</v>
      </c>
      <c r="I9" s="78"/>
    </row>
    <row r="10" spans="1:9" ht="15.75" thickBot="1" x14ac:dyDescent="0.3">
      <c r="A10" s="27"/>
      <c r="B10" s="111"/>
      <c r="C10" s="111"/>
      <c r="D10" s="111"/>
      <c r="E10" s="111"/>
      <c r="F10" s="111"/>
      <c r="G10" s="28"/>
      <c r="H10" s="27"/>
      <c r="I10" s="28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172"/>
      <c r="H11" s="56">
        <f>H12+H13+H14+H15+H16+H18+H19+H31+H21+H22+H23+H24+H25+H26+H27+H20</f>
        <v>155077.51999999999</v>
      </c>
      <c r="I11" s="119"/>
    </row>
    <row r="12" spans="1:9" x14ac:dyDescent="0.25">
      <c r="A12" s="82" t="s">
        <v>57</v>
      </c>
      <c r="B12" s="83"/>
      <c r="C12" s="83"/>
      <c r="D12" s="83"/>
      <c r="E12" s="83"/>
      <c r="F12" s="83"/>
      <c r="G12" s="83"/>
      <c r="H12" s="85">
        <v>0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169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169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169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71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71"/>
      <c r="H17" s="79"/>
      <c r="I17" s="80"/>
    </row>
    <row r="18" spans="1:9" x14ac:dyDescent="0.25">
      <c r="A18" s="69" t="s">
        <v>145</v>
      </c>
      <c r="B18" s="70"/>
      <c r="C18" s="70"/>
      <c r="D18" s="70"/>
      <c r="E18" s="70"/>
      <c r="F18" s="70"/>
      <c r="G18" s="169"/>
      <c r="H18" s="79">
        <v>2500</v>
      </c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70"/>
      <c r="H19" s="79">
        <v>221.4</v>
      </c>
      <c r="I19" s="80"/>
    </row>
    <row r="20" spans="1:9" x14ac:dyDescent="0.25">
      <c r="A20" s="69" t="s">
        <v>50</v>
      </c>
      <c r="B20" s="70"/>
      <c r="C20" s="70"/>
      <c r="D20" s="70"/>
      <c r="E20" s="70"/>
      <c r="F20" s="70"/>
      <c r="G20" s="169"/>
      <c r="H20" s="96">
        <v>4644</v>
      </c>
      <c r="I20" s="97"/>
    </row>
    <row r="21" spans="1:9" x14ac:dyDescent="0.25">
      <c r="A21" s="35" t="s">
        <v>10</v>
      </c>
      <c r="B21" s="36"/>
      <c r="C21" s="36"/>
      <c r="D21" s="36"/>
      <c r="E21" s="36"/>
      <c r="F21" s="36"/>
      <c r="G21" s="36"/>
      <c r="H21" s="96">
        <v>7468.16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6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6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6"/>
      <c r="H24" s="96">
        <v>25561.200000000001</v>
      </c>
      <c r="I24" s="97"/>
    </row>
    <row r="25" spans="1:9" x14ac:dyDescent="0.25">
      <c r="A25" s="35" t="s">
        <v>48</v>
      </c>
      <c r="B25" s="36"/>
      <c r="C25" s="36"/>
      <c r="D25" s="36"/>
      <c r="E25" s="36"/>
      <c r="F25" s="36"/>
      <c r="G25" s="36"/>
      <c r="H25" s="33">
        <v>80492.72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6"/>
      <c r="H26" s="63">
        <v>24711.27</v>
      </c>
      <c r="I26" s="64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59"/>
      <c r="H27" s="61">
        <v>5120.93</v>
      </c>
      <c r="I27" s="62"/>
    </row>
    <row r="28" spans="1:9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56">
        <v>119418.3</v>
      </c>
      <c r="I28" s="57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50"/>
      <c r="I29" s="52"/>
    </row>
    <row r="30" spans="1:9" ht="15.75" thickBot="1" x14ac:dyDescent="0.3">
      <c r="A30" s="9" t="s">
        <v>72</v>
      </c>
      <c r="B30" s="10"/>
      <c r="C30" s="10"/>
      <c r="D30" s="10"/>
      <c r="E30" s="10"/>
      <c r="F30" s="10"/>
      <c r="G30" s="10"/>
      <c r="H30" s="12">
        <f>H32</f>
        <v>0</v>
      </c>
      <c r="I30" s="13"/>
    </row>
    <row r="31" spans="1:9" x14ac:dyDescent="0.25">
      <c r="A31" s="82" t="s">
        <v>74</v>
      </c>
      <c r="B31" s="83"/>
      <c r="C31" s="83"/>
      <c r="D31" s="83"/>
      <c r="E31" s="83"/>
      <c r="F31" s="83"/>
      <c r="G31" s="84"/>
      <c r="H31" s="133"/>
      <c r="I31" s="135"/>
    </row>
    <row r="32" spans="1:9" x14ac:dyDescent="0.25">
      <c r="A32" s="35" t="s">
        <v>114</v>
      </c>
      <c r="B32" s="36"/>
      <c r="C32" s="36"/>
      <c r="D32" s="36"/>
      <c r="E32" s="36"/>
      <c r="F32" s="36"/>
      <c r="G32" s="37"/>
      <c r="H32" s="96">
        <v>0</v>
      </c>
      <c r="I32" s="97"/>
    </row>
    <row r="33" spans="1:9" ht="15.75" thickBot="1" x14ac:dyDescent="0.3">
      <c r="A33" s="215"/>
      <c r="B33" s="216"/>
      <c r="C33" s="216"/>
      <c r="D33" s="216"/>
      <c r="E33" s="216"/>
      <c r="F33" s="216"/>
      <c r="G33" s="217"/>
      <c r="H33" s="218"/>
      <c r="I33" s="219"/>
    </row>
    <row r="34" spans="1:9" x14ac:dyDescent="0.25">
      <c r="A34" s="195" t="s">
        <v>94</v>
      </c>
      <c r="B34" s="196"/>
      <c r="C34" s="196"/>
      <c r="D34" s="196"/>
      <c r="E34" s="196"/>
      <c r="F34" s="196"/>
      <c r="G34" s="197"/>
      <c r="H34" s="154">
        <v>2839.5600000000004</v>
      </c>
      <c r="I34" s="155"/>
    </row>
    <row r="35" spans="1:9" x14ac:dyDescent="0.25">
      <c r="A35" s="65" t="s">
        <v>70</v>
      </c>
      <c r="B35" s="66"/>
      <c r="C35" s="66"/>
      <c r="D35" s="66"/>
      <c r="E35" s="66"/>
      <c r="F35" s="66"/>
      <c r="G35" s="67"/>
      <c r="H35" s="38">
        <v>22566.6</v>
      </c>
      <c r="I35" s="39"/>
    </row>
    <row r="36" spans="1:9" ht="15.75" thickBot="1" x14ac:dyDescent="0.3">
      <c r="A36" s="298" t="s">
        <v>71</v>
      </c>
      <c r="B36" s="299"/>
      <c r="C36" s="299"/>
      <c r="D36" s="299"/>
      <c r="E36" s="299"/>
      <c r="F36" s="299"/>
      <c r="G36" s="300"/>
      <c r="H36" s="301">
        <v>20597.240000000002</v>
      </c>
      <c r="I36" s="302"/>
    </row>
    <row r="37" spans="1:9" ht="15.75" thickBot="1" x14ac:dyDescent="0.3">
      <c r="A37" s="4"/>
      <c r="B37" s="5"/>
      <c r="C37" s="5"/>
      <c r="D37" s="5"/>
      <c r="E37" s="5"/>
      <c r="F37" s="5"/>
      <c r="G37" s="6"/>
      <c r="H37" s="7"/>
      <c r="I37" s="8"/>
    </row>
    <row r="38" spans="1:9" ht="15.75" thickBot="1" x14ac:dyDescent="0.3">
      <c r="A38" s="9" t="s">
        <v>13</v>
      </c>
      <c r="B38" s="10"/>
      <c r="C38" s="10"/>
      <c r="D38" s="10"/>
      <c r="E38" s="10"/>
      <c r="F38" s="10"/>
      <c r="G38" s="10"/>
      <c r="H38" s="238">
        <f>H11+H30</f>
        <v>155077.51999999999</v>
      </c>
      <c r="I38" s="239"/>
    </row>
    <row r="39" spans="1:9" x14ac:dyDescent="0.25">
      <c r="A39" s="47"/>
      <c r="B39" s="48"/>
      <c r="C39" s="48"/>
      <c r="D39" s="48"/>
      <c r="E39" s="48"/>
      <c r="F39" s="48"/>
      <c r="G39" s="48"/>
      <c r="H39" s="47"/>
      <c r="I39" s="49"/>
    </row>
    <row r="40" spans="1:9" x14ac:dyDescent="0.25">
      <c r="A40" s="19" t="s">
        <v>123</v>
      </c>
      <c r="B40" s="20"/>
      <c r="C40" s="20"/>
      <c r="D40" s="20"/>
      <c r="E40" s="20"/>
      <c r="F40" s="20"/>
      <c r="G40" s="20"/>
      <c r="H40" s="22">
        <f>H4+H11-H28</f>
        <v>221751.64999999997</v>
      </c>
      <c r="I40" s="28"/>
    </row>
    <row r="41" spans="1:9" x14ac:dyDescent="0.25">
      <c r="A41" s="24" t="s">
        <v>135</v>
      </c>
      <c r="B41" s="25"/>
      <c r="C41" s="25"/>
      <c r="D41" s="25"/>
      <c r="E41" s="25"/>
      <c r="F41" s="25"/>
      <c r="G41" s="25"/>
      <c r="H41" s="22">
        <f>H6+H7-H8-H9</f>
        <v>5566.6000000000022</v>
      </c>
      <c r="I41" s="23"/>
    </row>
    <row r="42" spans="1:9" x14ac:dyDescent="0.25">
      <c r="A42" s="187" t="s">
        <v>125</v>
      </c>
      <c r="B42" s="20"/>
      <c r="C42" s="20"/>
      <c r="D42" s="20"/>
      <c r="E42" s="20"/>
      <c r="F42" s="20"/>
      <c r="G42" s="20"/>
      <c r="H42" s="22">
        <f>H34+H35-H36</f>
        <v>4808.9199999999983</v>
      </c>
      <c r="I42" s="23"/>
    </row>
    <row r="43" spans="1:9" x14ac:dyDescent="0.25">
      <c r="A43" s="65"/>
      <c r="B43" s="66"/>
      <c r="C43" s="66"/>
      <c r="D43" s="66"/>
      <c r="E43" s="66"/>
      <c r="F43" s="66"/>
      <c r="G43" s="187"/>
      <c r="H43" s="27"/>
      <c r="I43" s="28"/>
    </row>
    <row r="44" spans="1:9" x14ac:dyDescent="0.25">
      <c r="A44" s="69" t="s">
        <v>14</v>
      </c>
      <c r="B44" s="70"/>
      <c r="C44" s="70"/>
      <c r="D44" s="70"/>
      <c r="E44" s="70"/>
      <c r="F44" s="70"/>
      <c r="G44" s="169"/>
      <c r="H44" s="79"/>
      <c r="I44" s="80"/>
    </row>
    <row r="45" spans="1:9" x14ac:dyDescent="0.25">
      <c r="A45" s="35" t="s">
        <v>15</v>
      </c>
      <c r="B45" s="36"/>
      <c r="C45" s="36"/>
      <c r="D45" s="36"/>
      <c r="E45" s="36"/>
      <c r="F45" s="36"/>
      <c r="G45" s="36"/>
      <c r="H45" s="22">
        <v>11.5</v>
      </c>
      <c r="I45" s="23"/>
    </row>
    <row r="46" spans="1:9" ht="15.75" thickBot="1" x14ac:dyDescent="0.3">
      <c r="A46" s="40" t="s">
        <v>52</v>
      </c>
      <c r="B46" s="41"/>
      <c r="C46" s="41"/>
      <c r="D46" s="41"/>
      <c r="E46" s="41"/>
      <c r="F46" s="41"/>
      <c r="G46" s="41"/>
      <c r="H46" s="290">
        <f>(H7+H11+H35)/(H8+H9+H28+H36)*H45</f>
        <v>13.140146150399518</v>
      </c>
      <c r="I46" s="291"/>
    </row>
    <row r="49" spans="1:9" x14ac:dyDescent="0.25">
      <c r="A49" s="29" t="s">
        <v>18</v>
      </c>
      <c r="B49" s="29"/>
      <c r="C49" s="29"/>
      <c r="G49" s="29" t="s">
        <v>19</v>
      </c>
      <c r="H49" s="29"/>
      <c r="I49" s="29"/>
    </row>
  </sheetData>
  <mergeCells count="90">
    <mergeCell ref="A32:G32"/>
    <mergeCell ref="H32:I32"/>
    <mergeCell ref="A42:G42"/>
    <mergeCell ref="H42:I42"/>
    <mergeCell ref="A35:G35"/>
    <mergeCell ref="H35:I35"/>
    <mergeCell ref="A36:G36"/>
    <mergeCell ref="H36:I36"/>
    <mergeCell ref="A33:G33"/>
    <mergeCell ref="H33:I33"/>
    <mergeCell ref="H39:I39"/>
    <mergeCell ref="A37:G37"/>
    <mergeCell ref="H37:I37"/>
    <mergeCell ref="A34:G34"/>
    <mergeCell ref="H34:I34"/>
    <mergeCell ref="A44:G44"/>
    <mergeCell ref="H44:I44"/>
    <mergeCell ref="A43:G43"/>
    <mergeCell ref="A38:G38"/>
    <mergeCell ref="H38:I38"/>
    <mergeCell ref="H43:I43"/>
    <mergeCell ref="A39:G39"/>
    <mergeCell ref="A40:G40"/>
    <mergeCell ref="H40:I40"/>
    <mergeCell ref="A41:G41"/>
    <mergeCell ref="H41:I41"/>
    <mergeCell ref="A49:C49"/>
    <mergeCell ref="G49:I49"/>
    <mergeCell ref="A45:G45"/>
    <mergeCell ref="H45:I45"/>
    <mergeCell ref="A46:G46"/>
    <mergeCell ref="H46:I46"/>
    <mergeCell ref="A29:G29"/>
    <mergeCell ref="H29:I29"/>
    <mergeCell ref="A30:G30"/>
    <mergeCell ref="H30:I30"/>
    <mergeCell ref="A31:G31"/>
    <mergeCell ref="H31:I31"/>
    <mergeCell ref="A28:G28"/>
    <mergeCell ref="H28:I28"/>
    <mergeCell ref="H22:I22"/>
    <mergeCell ref="A23:G23"/>
    <mergeCell ref="H23:I23"/>
    <mergeCell ref="A27:G27"/>
    <mergeCell ref="H27:I27"/>
    <mergeCell ref="A24:G24"/>
    <mergeCell ref="H24:I24"/>
    <mergeCell ref="A25:G25"/>
    <mergeCell ref="H25:I25"/>
    <mergeCell ref="A26:G26"/>
    <mergeCell ref="H26:I26"/>
    <mergeCell ref="H20:I20"/>
    <mergeCell ref="A21:G21"/>
    <mergeCell ref="H21:I21"/>
    <mergeCell ref="A22:G22"/>
    <mergeCell ref="A20:G20"/>
    <mergeCell ref="A1:I1"/>
    <mergeCell ref="C2:F2"/>
    <mergeCell ref="A3:G3"/>
    <mergeCell ref="H3:I3"/>
    <mergeCell ref="A4:G4"/>
    <mergeCell ref="H4:I4"/>
    <mergeCell ref="A6:G6"/>
    <mergeCell ref="A5:G5"/>
    <mergeCell ref="H5:I5"/>
    <mergeCell ref="H6:I6"/>
    <mergeCell ref="A8:G8"/>
    <mergeCell ref="H8:I8"/>
    <mergeCell ref="A7:G7"/>
    <mergeCell ref="H7:I7"/>
    <mergeCell ref="A10:G10"/>
    <mergeCell ref="H10:I10"/>
    <mergeCell ref="A9:G9"/>
    <mergeCell ref="H9:I9"/>
    <mergeCell ref="A14:G14"/>
    <mergeCell ref="A11:G11"/>
    <mergeCell ref="H11:I11"/>
    <mergeCell ref="A12:G12"/>
    <mergeCell ref="H12:I12"/>
    <mergeCell ref="A13:G13"/>
    <mergeCell ref="H13:I13"/>
    <mergeCell ref="A18:G18"/>
    <mergeCell ref="H18:I18"/>
    <mergeCell ref="A19:G19"/>
    <mergeCell ref="H19:I19"/>
    <mergeCell ref="H14:I14"/>
    <mergeCell ref="A15:G15"/>
    <mergeCell ref="A16:G17"/>
    <mergeCell ref="H16:I17"/>
    <mergeCell ref="H15:I1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28" workbookViewId="0">
      <selection activeCell="M46" sqref="M46"/>
    </sheetView>
  </sheetViews>
  <sheetFormatPr defaultRowHeight="15" x14ac:dyDescent="0.25"/>
  <sheetData>
    <row r="1" spans="1:9" ht="18.75" x14ac:dyDescent="0.3">
      <c r="A1" s="87" t="s">
        <v>40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1"/>
      <c r="H3" s="14" t="s">
        <v>2</v>
      </c>
      <c r="I3" s="16"/>
    </row>
    <row r="4" spans="1:9" x14ac:dyDescent="0.25">
      <c r="A4" s="19" t="s">
        <v>89</v>
      </c>
      <c r="B4" s="20"/>
      <c r="C4" s="20"/>
      <c r="D4" s="20"/>
      <c r="E4" s="20"/>
      <c r="F4" s="20"/>
      <c r="G4" s="20"/>
      <c r="H4" s="189">
        <v>312791.50999999995</v>
      </c>
      <c r="I4" s="123"/>
    </row>
    <row r="5" spans="1:9" x14ac:dyDescent="0.25">
      <c r="A5" s="63"/>
      <c r="B5" s="228"/>
      <c r="C5" s="228"/>
      <c r="D5" s="228"/>
      <c r="E5" s="228"/>
      <c r="F5" s="228"/>
      <c r="G5" s="228"/>
      <c r="H5" s="27"/>
      <c r="I5" s="28"/>
    </row>
    <row r="6" spans="1:9" x14ac:dyDescent="0.25">
      <c r="A6" s="187" t="s">
        <v>99</v>
      </c>
      <c r="B6" s="20"/>
      <c r="C6" s="20"/>
      <c r="D6" s="20"/>
      <c r="E6" s="20"/>
      <c r="F6" s="20"/>
      <c r="G6" s="20"/>
      <c r="H6" s="22">
        <v>265470.25</v>
      </c>
      <c r="I6" s="23"/>
    </row>
    <row r="7" spans="1:9" x14ac:dyDescent="0.25">
      <c r="A7" s="75" t="s">
        <v>112</v>
      </c>
      <c r="B7" s="75"/>
      <c r="C7" s="75"/>
      <c r="D7" s="75"/>
      <c r="E7" s="75"/>
      <c r="F7" s="75"/>
      <c r="G7" s="76"/>
      <c r="H7" s="77">
        <v>78930.28</v>
      </c>
      <c r="I7" s="78"/>
    </row>
    <row r="8" spans="1:9" x14ac:dyDescent="0.25">
      <c r="A8" s="199" t="s">
        <v>113</v>
      </c>
      <c r="B8" s="200"/>
      <c r="C8" s="200"/>
      <c r="D8" s="200"/>
      <c r="E8" s="200"/>
      <c r="F8" s="200"/>
      <c r="G8" s="227"/>
      <c r="H8" s="121">
        <v>73924.179999999993</v>
      </c>
      <c r="I8" s="122"/>
    </row>
    <row r="9" spans="1:9" x14ac:dyDescent="0.25">
      <c r="A9" s="199" t="s">
        <v>51</v>
      </c>
      <c r="B9" s="200"/>
      <c r="C9" s="200"/>
      <c r="D9" s="200"/>
      <c r="E9" s="200"/>
      <c r="F9" s="200"/>
      <c r="G9" s="201"/>
      <c r="H9" s="96">
        <v>3840</v>
      </c>
      <c r="I9" s="97"/>
    </row>
    <row r="10" spans="1:9" ht="15.75" thickBot="1" x14ac:dyDescent="0.3">
      <c r="A10" s="27"/>
      <c r="B10" s="111"/>
      <c r="C10" s="111"/>
      <c r="D10" s="111"/>
      <c r="E10" s="111"/>
      <c r="F10" s="111"/>
      <c r="G10" s="111"/>
      <c r="H10" s="33"/>
      <c r="I10" s="34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172"/>
      <c r="H11" s="56">
        <f>H12+H13+H14+H15+H16+H18+H19+H21+H22+H23+H24+H25+H26+H27+H20</f>
        <v>416031.34</v>
      </c>
      <c r="I11" s="119"/>
    </row>
    <row r="12" spans="1:9" x14ac:dyDescent="0.25">
      <c r="A12" s="82" t="s">
        <v>57</v>
      </c>
      <c r="B12" s="83"/>
      <c r="C12" s="83"/>
      <c r="D12" s="83"/>
      <c r="E12" s="83"/>
      <c r="F12" s="83"/>
      <c r="G12" s="83"/>
      <c r="H12" s="117">
        <v>6483</v>
      </c>
      <c r="I12" s="118"/>
    </row>
    <row r="13" spans="1:9" x14ac:dyDescent="0.25">
      <c r="A13" s="69" t="s">
        <v>4</v>
      </c>
      <c r="B13" s="70"/>
      <c r="C13" s="70"/>
      <c r="D13" s="70"/>
      <c r="E13" s="70"/>
      <c r="F13" s="70"/>
      <c r="G13" s="169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169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169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71"/>
      <c r="H16" s="79"/>
      <c r="I16" s="80"/>
    </row>
    <row r="17" spans="1:12" x14ac:dyDescent="0.25">
      <c r="A17" s="98"/>
      <c r="B17" s="99"/>
      <c r="C17" s="99"/>
      <c r="D17" s="99"/>
      <c r="E17" s="99"/>
      <c r="F17" s="99"/>
      <c r="G17" s="171"/>
      <c r="H17" s="79"/>
      <c r="I17" s="80"/>
    </row>
    <row r="18" spans="1:12" x14ac:dyDescent="0.25">
      <c r="A18" s="69" t="s">
        <v>145</v>
      </c>
      <c r="B18" s="70"/>
      <c r="C18" s="70"/>
      <c r="D18" s="70"/>
      <c r="E18" s="70"/>
      <c r="F18" s="70"/>
      <c r="G18" s="169"/>
      <c r="H18" s="79">
        <v>7500</v>
      </c>
      <c r="I18" s="80"/>
    </row>
    <row r="19" spans="1:12" x14ac:dyDescent="0.25">
      <c r="A19" s="101" t="s">
        <v>0</v>
      </c>
      <c r="B19" s="102"/>
      <c r="C19" s="102"/>
      <c r="D19" s="102"/>
      <c r="E19" s="102"/>
      <c r="F19" s="102"/>
      <c r="G19" s="170"/>
      <c r="H19" s="79">
        <v>560</v>
      </c>
      <c r="I19" s="80"/>
    </row>
    <row r="20" spans="1:12" x14ac:dyDescent="0.25">
      <c r="A20" s="69" t="s">
        <v>50</v>
      </c>
      <c r="B20" s="70"/>
      <c r="C20" s="70"/>
      <c r="D20" s="70"/>
      <c r="E20" s="70"/>
      <c r="F20" s="70"/>
      <c r="G20" s="169"/>
      <c r="H20" s="96">
        <v>3942.4</v>
      </c>
      <c r="I20" s="97"/>
      <c r="L20" t="s">
        <v>79</v>
      </c>
    </row>
    <row r="21" spans="1:12" x14ac:dyDescent="0.25">
      <c r="A21" s="35" t="s">
        <v>10</v>
      </c>
      <c r="B21" s="36"/>
      <c r="C21" s="36"/>
      <c r="D21" s="36"/>
      <c r="E21" s="36"/>
      <c r="F21" s="36"/>
      <c r="G21" s="36"/>
      <c r="H21" s="96">
        <v>17270.12</v>
      </c>
      <c r="I21" s="97"/>
    </row>
    <row r="22" spans="1:12" x14ac:dyDescent="0.25">
      <c r="A22" s="35" t="s">
        <v>16</v>
      </c>
      <c r="B22" s="36"/>
      <c r="C22" s="36"/>
      <c r="D22" s="36"/>
      <c r="E22" s="36"/>
      <c r="F22" s="36"/>
      <c r="G22" s="36"/>
      <c r="H22" s="33"/>
      <c r="I22" s="34"/>
    </row>
    <row r="23" spans="1:12" x14ac:dyDescent="0.25">
      <c r="A23" s="35" t="s">
        <v>17</v>
      </c>
      <c r="B23" s="36"/>
      <c r="C23" s="36"/>
      <c r="D23" s="36"/>
      <c r="E23" s="36"/>
      <c r="F23" s="36"/>
      <c r="G23" s="36"/>
      <c r="H23" s="63"/>
      <c r="I23" s="64"/>
    </row>
    <row r="24" spans="1:12" x14ac:dyDescent="0.25">
      <c r="A24" s="35" t="s">
        <v>11</v>
      </c>
      <c r="B24" s="36"/>
      <c r="C24" s="36"/>
      <c r="D24" s="36"/>
      <c r="E24" s="36"/>
      <c r="F24" s="36"/>
      <c r="G24" s="36"/>
      <c r="H24" s="96">
        <v>72481.2</v>
      </c>
      <c r="I24" s="97"/>
    </row>
    <row r="25" spans="1:12" x14ac:dyDescent="0.25">
      <c r="A25" s="35" t="s">
        <v>48</v>
      </c>
      <c r="B25" s="36"/>
      <c r="C25" s="36"/>
      <c r="D25" s="36"/>
      <c r="E25" s="36"/>
      <c r="F25" s="36"/>
      <c r="G25" s="36"/>
      <c r="H25" s="33">
        <v>228244.72</v>
      </c>
      <c r="I25" s="34"/>
    </row>
    <row r="26" spans="1:12" x14ac:dyDescent="0.25">
      <c r="A26" s="35" t="s">
        <v>12</v>
      </c>
      <c r="B26" s="36"/>
      <c r="C26" s="36"/>
      <c r="D26" s="36"/>
      <c r="E26" s="36"/>
      <c r="F26" s="36"/>
      <c r="G26" s="36"/>
      <c r="H26" s="45">
        <v>70071.13</v>
      </c>
      <c r="I26" s="46"/>
    </row>
    <row r="27" spans="1:12" ht="15.75" thickBot="1" x14ac:dyDescent="0.3">
      <c r="A27" s="58" t="s">
        <v>47</v>
      </c>
      <c r="B27" s="59"/>
      <c r="C27" s="59"/>
      <c r="D27" s="59"/>
      <c r="E27" s="59"/>
      <c r="F27" s="59"/>
      <c r="G27" s="59"/>
      <c r="H27" s="61">
        <v>5120.93</v>
      </c>
      <c r="I27" s="62"/>
    </row>
    <row r="28" spans="1:12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112">
        <v>493720.85</v>
      </c>
      <c r="I28" s="113"/>
    </row>
    <row r="29" spans="1:12" ht="15.75" thickBot="1" x14ac:dyDescent="0.3">
      <c r="A29" s="50"/>
      <c r="B29" s="51"/>
      <c r="C29" s="51"/>
      <c r="D29" s="51"/>
      <c r="E29" s="51"/>
      <c r="F29" s="51"/>
      <c r="G29" s="52"/>
      <c r="H29" s="50"/>
      <c r="I29" s="52"/>
    </row>
    <row r="30" spans="1:12" ht="15.75" thickBot="1" x14ac:dyDescent="0.3">
      <c r="A30" s="9" t="s">
        <v>75</v>
      </c>
      <c r="B30" s="10"/>
      <c r="C30" s="10"/>
      <c r="D30" s="10"/>
      <c r="E30" s="10"/>
      <c r="F30" s="10"/>
      <c r="G30" s="10"/>
      <c r="H30" s="12">
        <v>0</v>
      </c>
      <c r="I30" s="13"/>
    </row>
    <row r="31" spans="1:12" x14ac:dyDescent="0.25">
      <c r="A31" s="82" t="s">
        <v>74</v>
      </c>
      <c r="B31" s="83"/>
      <c r="C31" s="83"/>
      <c r="D31" s="83"/>
      <c r="E31" s="83"/>
      <c r="F31" s="83"/>
      <c r="G31" s="84"/>
      <c r="H31" s="89"/>
      <c r="I31" s="90"/>
    </row>
    <row r="32" spans="1:12" ht="15.75" thickBot="1" x14ac:dyDescent="0.3">
      <c r="A32" s="185"/>
      <c r="B32" s="184"/>
      <c r="C32" s="184"/>
      <c r="D32" s="184"/>
      <c r="E32" s="184"/>
      <c r="F32" s="184"/>
      <c r="G32" s="186"/>
      <c r="H32" s="218"/>
      <c r="I32" s="219"/>
    </row>
    <row r="33" spans="1:9" x14ac:dyDescent="0.25">
      <c r="A33" s="195" t="s">
        <v>94</v>
      </c>
      <c r="B33" s="196"/>
      <c r="C33" s="196"/>
      <c r="D33" s="196"/>
      <c r="E33" s="196"/>
      <c r="F33" s="196"/>
      <c r="G33" s="197"/>
      <c r="H33" s="154">
        <v>11249</v>
      </c>
      <c r="I33" s="155"/>
    </row>
    <row r="34" spans="1:9" x14ac:dyDescent="0.25">
      <c r="A34" s="65" t="s">
        <v>70</v>
      </c>
      <c r="B34" s="66"/>
      <c r="C34" s="66"/>
      <c r="D34" s="66"/>
      <c r="E34" s="66"/>
      <c r="F34" s="66"/>
      <c r="G34" s="67"/>
      <c r="H34" s="38">
        <v>64254.09</v>
      </c>
      <c r="I34" s="39"/>
    </row>
    <row r="35" spans="1:9" ht="15.75" thickBot="1" x14ac:dyDescent="0.3">
      <c r="A35" s="281" t="s">
        <v>71</v>
      </c>
      <c r="B35" s="282"/>
      <c r="C35" s="282"/>
      <c r="D35" s="282"/>
      <c r="E35" s="282"/>
      <c r="F35" s="282"/>
      <c r="G35" s="283"/>
      <c r="H35" s="284">
        <v>57876.46</v>
      </c>
      <c r="I35" s="285"/>
    </row>
    <row r="36" spans="1:9" ht="15.75" thickBot="1" x14ac:dyDescent="0.3">
      <c r="A36" s="136"/>
      <c r="B36" s="137"/>
      <c r="C36" s="137"/>
      <c r="D36" s="137"/>
      <c r="E36" s="137"/>
      <c r="F36" s="137"/>
      <c r="G36" s="138"/>
      <c r="H36" s="7"/>
      <c r="I36" s="8"/>
    </row>
    <row r="37" spans="1:9" ht="15.75" thickBot="1" x14ac:dyDescent="0.3">
      <c r="A37" s="9" t="s">
        <v>13</v>
      </c>
      <c r="B37" s="10"/>
      <c r="C37" s="10"/>
      <c r="D37" s="10"/>
      <c r="E37" s="10"/>
      <c r="F37" s="10"/>
      <c r="G37" s="10"/>
      <c r="H37" s="238">
        <f>H11+H30</f>
        <v>416031.34</v>
      </c>
      <c r="I37" s="239"/>
    </row>
    <row r="38" spans="1:9" x14ac:dyDescent="0.25">
      <c r="A38" s="47"/>
      <c r="B38" s="48"/>
      <c r="C38" s="48"/>
      <c r="D38" s="48"/>
      <c r="E38" s="48"/>
      <c r="F38" s="48"/>
      <c r="G38" s="48"/>
      <c r="H38" s="47"/>
      <c r="I38" s="49"/>
    </row>
    <row r="39" spans="1:9" x14ac:dyDescent="0.25">
      <c r="A39" s="19" t="s">
        <v>123</v>
      </c>
      <c r="B39" s="20"/>
      <c r="C39" s="20"/>
      <c r="D39" s="20"/>
      <c r="E39" s="20"/>
      <c r="F39" s="20"/>
      <c r="G39" s="20"/>
      <c r="H39" s="22">
        <f>H4+H11-H28</f>
        <v>235102</v>
      </c>
      <c r="I39" s="23"/>
    </row>
    <row r="40" spans="1:9" x14ac:dyDescent="0.25">
      <c r="A40" s="19" t="s">
        <v>134</v>
      </c>
      <c r="B40" s="20"/>
      <c r="C40" s="20"/>
      <c r="D40" s="20"/>
      <c r="E40" s="20"/>
      <c r="F40" s="20"/>
      <c r="G40" s="20"/>
      <c r="H40" s="22">
        <f>H6+H7-H8-H9</f>
        <v>266636.35000000003</v>
      </c>
      <c r="I40" s="23"/>
    </row>
    <row r="41" spans="1:9" x14ac:dyDescent="0.25">
      <c r="A41" s="187" t="s">
        <v>125</v>
      </c>
      <c r="B41" s="20"/>
      <c r="C41" s="20"/>
      <c r="D41" s="20"/>
      <c r="E41" s="20"/>
      <c r="F41" s="20"/>
      <c r="G41" s="20"/>
      <c r="H41" s="22">
        <f>H33+H34-H35</f>
        <v>17626.629999999997</v>
      </c>
      <c r="I41" s="23"/>
    </row>
    <row r="42" spans="1:9" x14ac:dyDescent="0.25">
      <c r="A42" s="65"/>
      <c r="B42" s="66"/>
      <c r="C42" s="66"/>
      <c r="D42" s="66"/>
      <c r="E42" s="66"/>
      <c r="F42" s="66"/>
      <c r="G42" s="187"/>
      <c r="H42" s="27"/>
      <c r="I42" s="28"/>
    </row>
    <row r="43" spans="1:9" x14ac:dyDescent="0.25">
      <c r="A43" s="69" t="s">
        <v>14</v>
      </c>
      <c r="B43" s="70"/>
      <c r="C43" s="70"/>
      <c r="D43" s="70"/>
      <c r="E43" s="70"/>
      <c r="F43" s="70"/>
      <c r="G43" s="169"/>
      <c r="H43" s="79"/>
      <c r="I43" s="80"/>
    </row>
    <row r="44" spans="1:9" x14ac:dyDescent="0.25">
      <c r="A44" s="35" t="s">
        <v>15</v>
      </c>
      <c r="B44" s="36"/>
      <c r="C44" s="36"/>
      <c r="D44" s="36"/>
      <c r="E44" s="36"/>
      <c r="F44" s="36"/>
      <c r="G44" s="36"/>
      <c r="H44" s="22">
        <v>15.5</v>
      </c>
      <c r="I44" s="23"/>
    </row>
    <row r="45" spans="1:9" ht="15.75" thickBot="1" x14ac:dyDescent="0.3">
      <c r="A45" s="40" t="s">
        <v>52</v>
      </c>
      <c r="B45" s="41"/>
      <c r="C45" s="41"/>
      <c r="D45" s="41"/>
      <c r="E45" s="41"/>
      <c r="F45" s="41"/>
      <c r="G45" s="41"/>
      <c r="H45" s="149">
        <f>(H7+H11+H34)/(H8+H9+H28+H35)*H44</f>
        <v>13.772440231447908</v>
      </c>
      <c r="I45" s="150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A41:G41"/>
    <mergeCell ref="H41:I41"/>
    <mergeCell ref="A34:G34"/>
    <mergeCell ref="H34:I34"/>
    <mergeCell ref="A35:G35"/>
    <mergeCell ref="H35:I35"/>
    <mergeCell ref="A39:G39"/>
    <mergeCell ref="H39:I39"/>
    <mergeCell ref="A32:G32"/>
    <mergeCell ref="H32:I32"/>
    <mergeCell ref="A37:G37"/>
    <mergeCell ref="H37:I37"/>
    <mergeCell ref="A38:G38"/>
    <mergeCell ref="H38:I38"/>
    <mergeCell ref="A36:G36"/>
    <mergeCell ref="H36:I36"/>
    <mergeCell ref="A33:G33"/>
    <mergeCell ref="H33:I33"/>
    <mergeCell ref="A28:G28"/>
    <mergeCell ref="H28:I28"/>
    <mergeCell ref="A29:G29"/>
    <mergeCell ref="H29:I29"/>
    <mergeCell ref="A48:C48"/>
    <mergeCell ref="G48:I48"/>
    <mergeCell ref="A42:G42"/>
    <mergeCell ref="H42:I42"/>
    <mergeCell ref="A43:G43"/>
    <mergeCell ref="H43:I43"/>
    <mergeCell ref="A44:G44"/>
    <mergeCell ref="H44:I44"/>
    <mergeCell ref="A45:G45"/>
    <mergeCell ref="H45:I45"/>
    <mergeCell ref="H40:I40"/>
    <mergeCell ref="A40:G40"/>
    <mergeCell ref="A25:G25"/>
    <mergeCell ref="H25:I25"/>
    <mergeCell ref="A26:G26"/>
    <mergeCell ref="H26:I26"/>
    <mergeCell ref="A27:G27"/>
    <mergeCell ref="H27:I27"/>
    <mergeCell ref="A19:G19"/>
    <mergeCell ref="H19:I19"/>
    <mergeCell ref="A31:G31"/>
    <mergeCell ref="A21:G21"/>
    <mergeCell ref="H21:I21"/>
    <mergeCell ref="H20:I20"/>
    <mergeCell ref="A20:G20"/>
    <mergeCell ref="H31:I31"/>
    <mergeCell ref="A22:G22"/>
    <mergeCell ref="H22:I22"/>
    <mergeCell ref="A23:G23"/>
    <mergeCell ref="H23:I23"/>
    <mergeCell ref="A24:G24"/>
    <mergeCell ref="H24:I24"/>
    <mergeCell ref="A30:G30"/>
    <mergeCell ref="H30:I30"/>
    <mergeCell ref="A1:I1"/>
    <mergeCell ref="C2:F2"/>
    <mergeCell ref="A3:G3"/>
    <mergeCell ref="H3:I3"/>
    <mergeCell ref="A5:G5"/>
    <mergeCell ref="H5:I5"/>
    <mergeCell ref="A4:G4"/>
    <mergeCell ref="H4:I4"/>
    <mergeCell ref="H16:I17"/>
    <mergeCell ref="A18:G18"/>
    <mergeCell ref="H18:I18"/>
    <mergeCell ref="A11:G11"/>
    <mergeCell ref="H11:I11"/>
    <mergeCell ref="A15:G15"/>
    <mergeCell ref="H15:I15"/>
    <mergeCell ref="A16:G17"/>
    <mergeCell ref="A12:G12"/>
    <mergeCell ref="H12:I12"/>
    <mergeCell ref="A13:G13"/>
    <mergeCell ref="H13:I13"/>
    <mergeCell ref="A14:G14"/>
    <mergeCell ref="H14:I14"/>
    <mergeCell ref="A6:G6"/>
    <mergeCell ref="H6:I6"/>
    <mergeCell ref="A8:G8"/>
    <mergeCell ref="H8:I8"/>
    <mergeCell ref="A10:G10"/>
    <mergeCell ref="H10:I10"/>
    <mergeCell ref="A9:G9"/>
    <mergeCell ref="H9:I9"/>
    <mergeCell ref="A7:G7"/>
    <mergeCell ref="H7:I7"/>
  </mergeCells>
  <pageMargins left="0.70866141732283472" right="0.70866141732283472" top="0.15748031496062992" bottom="0.3937007874015748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Q15" sqref="Q15"/>
    </sheetView>
  </sheetViews>
  <sheetFormatPr defaultRowHeight="15" x14ac:dyDescent="0.25"/>
  <sheetData>
    <row r="1" spans="1:9" ht="18.75" x14ac:dyDescent="0.3">
      <c r="A1" s="87" t="s">
        <v>41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" t="s">
        <v>100</v>
      </c>
      <c r="B4" s="20"/>
      <c r="C4" s="20"/>
      <c r="D4" s="20"/>
      <c r="E4" s="20"/>
      <c r="F4" s="20"/>
      <c r="G4" s="21"/>
      <c r="H4" s="188">
        <v>306566.12000000005</v>
      </c>
      <c r="I4" s="182"/>
    </row>
    <row r="5" spans="1:9" x14ac:dyDescent="0.25">
      <c r="A5" s="65"/>
      <c r="B5" s="66"/>
      <c r="C5" s="66"/>
      <c r="D5" s="66"/>
      <c r="E5" s="66"/>
      <c r="F5" s="66"/>
      <c r="G5" s="67"/>
      <c r="H5" s="79"/>
      <c r="I5" s="80"/>
    </row>
    <row r="6" spans="1:9" x14ac:dyDescent="0.25">
      <c r="A6" s="19" t="s">
        <v>95</v>
      </c>
      <c r="B6" s="20"/>
      <c r="C6" s="20"/>
      <c r="D6" s="20"/>
      <c r="E6" s="20"/>
      <c r="F6" s="20"/>
      <c r="G6" s="21"/>
      <c r="H6" s="22">
        <v>16486</v>
      </c>
      <c r="I6" s="23"/>
    </row>
    <row r="7" spans="1:9" x14ac:dyDescent="0.25">
      <c r="A7" s="69" t="s">
        <v>51</v>
      </c>
      <c r="B7" s="70"/>
      <c r="C7" s="70"/>
      <c r="D7" s="70"/>
      <c r="E7" s="70"/>
      <c r="F7" s="70"/>
      <c r="G7" s="71"/>
      <c r="H7" s="96">
        <v>21360</v>
      </c>
      <c r="I7" s="97"/>
    </row>
    <row r="8" spans="1:9" ht="15.75" thickBot="1" x14ac:dyDescent="0.3">
      <c r="A8" s="27"/>
      <c r="B8" s="111"/>
      <c r="C8" s="111"/>
      <c r="D8" s="111"/>
      <c r="E8" s="111"/>
      <c r="F8" s="111"/>
      <c r="G8" s="28"/>
      <c r="H8" s="33"/>
      <c r="I8" s="34"/>
    </row>
    <row r="9" spans="1:9" ht="15.75" thickBot="1" x14ac:dyDescent="0.3">
      <c r="A9" s="53" t="s">
        <v>62</v>
      </c>
      <c r="B9" s="54"/>
      <c r="C9" s="54"/>
      <c r="D9" s="54"/>
      <c r="E9" s="54"/>
      <c r="F9" s="54"/>
      <c r="G9" s="55"/>
      <c r="H9" s="56">
        <f>H10+H11+H12+H13+H14+H16+H17+H29+H19+H20+H21+H22+H23+H24+H25+H18</f>
        <v>338984.58999999997</v>
      </c>
      <c r="I9" s="119"/>
    </row>
    <row r="10" spans="1:9" x14ac:dyDescent="0.25">
      <c r="A10" s="82" t="s">
        <v>57</v>
      </c>
      <c r="B10" s="83"/>
      <c r="C10" s="83"/>
      <c r="D10" s="83"/>
      <c r="E10" s="83"/>
      <c r="F10" s="83"/>
      <c r="G10" s="84"/>
      <c r="H10" s="85">
        <v>1022</v>
      </c>
      <c r="I10" s="86"/>
    </row>
    <row r="11" spans="1:9" x14ac:dyDescent="0.25">
      <c r="A11" s="69" t="s">
        <v>4</v>
      </c>
      <c r="B11" s="70"/>
      <c r="C11" s="70"/>
      <c r="D11" s="70"/>
      <c r="E11" s="70"/>
      <c r="F11" s="70"/>
      <c r="G11" s="71"/>
      <c r="H11" s="79"/>
      <c r="I11" s="80"/>
    </row>
    <row r="12" spans="1:9" x14ac:dyDescent="0.25">
      <c r="A12" s="69" t="s">
        <v>5</v>
      </c>
      <c r="B12" s="70"/>
      <c r="C12" s="70"/>
      <c r="D12" s="70"/>
      <c r="E12" s="70"/>
      <c r="F12" s="70"/>
      <c r="G12" s="71"/>
      <c r="H12" s="79"/>
      <c r="I12" s="80"/>
    </row>
    <row r="13" spans="1:9" x14ac:dyDescent="0.25">
      <c r="A13" s="69" t="s">
        <v>6</v>
      </c>
      <c r="B13" s="70"/>
      <c r="C13" s="70"/>
      <c r="D13" s="70"/>
      <c r="E13" s="70"/>
      <c r="F13" s="70"/>
      <c r="G13" s="71"/>
      <c r="H13" s="79">
        <v>4357.84</v>
      </c>
      <c r="I13" s="80"/>
    </row>
    <row r="14" spans="1:9" x14ac:dyDescent="0.25">
      <c r="A14" s="98" t="s">
        <v>7</v>
      </c>
      <c r="B14" s="99"/>
      <c r="C14" s="99"/>
      <c r="D14" s="99"/>
      <c r="E14" s="99"/>
      <c r="F14" s="99"/>
      <c r="G14" s="100"/>
      <c r="H14" s="79"/>
      <c r="I14" s="80"/>
    </row>
    <row r="15" spans="1:9" x14ac:dyDescent="0.25">
      <c r="A15" s="98"/>
      <c r="B15" s="99"/>
      <c r="C15" s="99"/>
      <c r="D15" s="99"/>
      <c r="E15" s="99"/>
      <c r="F15" s="99"/>
      <c r="G15" s="100"/>
      <c r="H15" s="79"/>
      <c r="I15" s="80"/>
    </row>
    <row r="16" spans="1:9" x14ac:dyDescent="0.25">
      <c r="A16" s="69" t="s">
        <v>145</v>
      </c>
      <c r="B16" s="70"/>
      <c r="C16" s="70"/>
      <c r="D16" s="70"/>
      <c r="E16" s="70"/>
      <c r="F16" s="70"/>
      <c r="G16" s="71"/>
      <c r="H16" s="79">
        <v>2500</v>
      </c>
      <c r="I16" s="80"/>
    </row>
    <row r="17" spans="1:12" x14ac:dyDescent="0.25">
      <c r="A17" s="101" t="s">
        <v>0</v>
      </c>
      <c r="B17" s="102"/>
      <c r="C17" s="102"/>
      <c r="D17" s="102"/>
      <c r="E17" s="102"/>
      <c r="F17" s="102"/>
      <c r="G17" s="103"/>
      <c r="H17" s="79">
        <v>0</v>
      </c>
      <c r="I17" s="80"/>
    </row>
    <row r="18" spans="1:12" x14ac:dyDescent="0.25">
      <c r="A18" s="35" t="s">
        <v>50</v>
      </c>
      <c r="B18" s="36"/>
      <c r="C18" s="36"/>
      <c r="D18" s="36"/>
      <c r="E18" s="36"/>
      <c r="F18" s="36"/>
      <c r="G18" s="37"/>
      <c r="H18" s="33">
        <v>5728.8</v>
      </c>
      <c r="I18" s="34"/>
    </row>
    <row r="19" spans="1:12" x14ac:dyDescent="0.25">
      <c r="A19" s="35" t="s">
        <v>10</v>
      </c>
      <c r="B19" s="36"/>
      <c r="C19" s="36"/>
      <c r="D19" s="36"/>
      <c r="E19" s="36"/>
      <c r="F19" s="36"/>
      <c r="G19" s="37"/>
      <c r="H19" s="96">
        <v>13536.04</v>
      </c>
      <c r="I19" s="97"/>
    </row>
    <row r="20" spans="1:12" x14ac:dyDescent="0.25">
      <c r="A20" s="35" t="s">
        <v>16</v>
      </c>
      <c r="B20" s="36"/>
      <c r="C20" s="36"/>
      <c r="D20" s="36"/>
      <c r="E20" s="36"/>
      <c r="F20" s="36"/>
      <c r="G20" s="37"/>
      <c r="H20" s="33"/>
      <c r="I20" s="34"/>
    </row>
    <row r="21" spans="1:12" x14ac:dyDescent="0.25">
      <c r="A21" s="35" t="s">
        <v>17</v>
      </c>
      <c r="B21" s="36"/>
      <c r="C21" s="36"/>
      <c r="D21" s="36"/>
      <c r="E21" s="36"/>
      <c r="F21" s="36"/>
      <c r="G21" s="37"/>
      <c r="H21" s="63"/>
      <c r="I21" s="64"/>
    </row>
    <row r="22" spans="1:12" x14ac:dyDescent="0.25">
      <c r="A22" s="35" t="s">
        <v>11</v>
      </c>
      <c r="B22" s="36"/>
      <c r="C22" s="36"/>
      <c r="D22" s="36"/>
      <c r="E22" s="36"/>
      <c r="F22" s="36"/>
      <c r="G22" s="37"/>
      <c r="H22" s="96">
        <v>59955.6</v>
      </c>
      <c r="I22" s="97"/>
    </row>
    <row r="23" spans="1:12" x14ac:dyDescent="0.25">
      <c r="A23" s="35" t="s">
        <v>48</v>
      </c>
      <c r="B23" s="36"/>
      <c r="C23" s="36"/>
      <c r="D23" s="36"/>
      <c r="E23" s="36"/>
      <c r="F23" s="36"/>
      <c r="G23" s="37"/>
      <c r="H23" s="33">
        <v>188801.36</v>
      </c>
      <c r="I23" s="34"/>
    </row>
    <row r="24" spans="1:12" x14ac:dyDescent="0.25">
      <c r="A24" s="35" t="s">
        <v>12</v>
      </c>
      <c r="B24" s="36"/>
      <c r="C24" s="36"/>
      <c r="D24" s="36"/>
      <c r="E24" s="36"/>
      <c r="F24" s="36"/>
      <c r="G24" s="37"/>
      <c r="H24" s="45">
        <v>57962.02</v>
      </c>
      <c r="I24" s="46"/>
    </row>
    <row r="25" spans="1:12" ht="15.75" thickBot="1" x14ac:dyDescent="0.3">
      <c r="A25" s="58" t="s">
        <v>47</v>
      </c>
      <c r="B25" s="59"/>
      <c r="C25" s="59"/>
      <c r="D25" s="59"/>
      <c r="E25" s="59"/>
      <c r="F25" s="59"/>
      <c r="G25" s="60"/>
      <c r="H25" s="61">
        <v>5120.93</v>
      </c>
      <c r="I25" s="62"/>
    </row>
    <row r="26" spans="1:12" ht="15.75" thickBot="1" x14ac:dyDescent="0.3">
      <c r="A26" s="53" t="s">
        <v>61</v>
      </c>
      <c r="B26" s="54"/>
      <c r="C26" s="54"/>
      <c r="D26" s="54"/>
      <c r="E26" s="54"/>
      <c r="F26" s="54"/>
      <c r="G26" s="55"/>
      <c r="H26" s="56">
        <v>328274.02</v>
      </c>
      <c r="I26" s="57"/>
      <c r="L26" t="s">
        <v>60</v>
      </c>
    </row>
    <row r="27" spans="1:12" ht="15.75" thickBot="1" x14ac:dyDescent="0.3">
      <c r="A27" s="136"/>
      <c r="B27" s="137"/>
      <c r="C27" s="137"/>
      <c r="D27" s="137"/>
      <c r="E27" s="137"/>
      <c r="F27" s="137"/>
      <c r="G27" s="138"/>
      <c r="H27" s="305"/>
      <c r="I27" s="306"/>
    </row>
    <row r="28" spans="1:12" ht="15.75" thickBot="1" x14ac:dyDescent="0.3">
      <c r="A28" s="9" t="s">
        <v>75</v>
      </c>
      <c r="B28" s="10"/>
      <c r="C28" s="10"/>
      <c r="D28" s="10"/>
      <c r="E28" s="10"/>
      <c r="F28" s="10"/>
      <c r="G28" s="11"/>
      <c r="H28" s="12">
        <v>0</v>
      </c>
      <c r="I28" s="16"/>
    </row>
    <row r="29" spans="1:12" x14ac:dyDescent="0.25">
      <c r="A29" s="206" t="s">
        <v>73</v>
      </c>
      <c r="B29" s="207"/>
      <c r="C29" s="207"/>
      <c r="D29" s="207"/>
      <c r="E29" s="207"/>
      <c r="F29" s="207"/>
      <c r="G29" s="208"/>
      <c r="H29" s="107"/>
      <c r="I29" s="108"/>
    </row>
    <row r="30" spans="1:12" ht="15.75" thickBot="1" x14ac:dyDescent="0.3">
      <c r="A30" s="185"/>
      <c r="B30" s="184"/>
      <c r="C30" s="184"/>
      <c r="D30" s="184"/>
      <c r="E30" s="184"/>
      <c r="F30" s="184"/>
      <c r="G30" s="186"/>
      <c r="H30" s="303"/>
      <c r="I30" s="304"/>
    </row>
    <row r="31" spans="1:12" x14ac:dyDescent="0.25">
      <c r="A31" s="195" t="s">
        <v>94</v>
      </c>
      <c r="B31" s="196"/>
      <c r="C31" s="196"/>
      <c r="D31" s="196"/>
      <c r="E31" s="196"/>
      <c r="F31" s="196"/>
      <c r="G31" s="197"/>
      <c r="H31" s="154">
        <v>3745.6700000000037</v>
      </c>
      <c r="I31" s="155"/>
    </row>
    <row r="32" spans="1:12" x14ac:dyDescent="0.25">
      <c r="A32" s="19" t="s">
        <v>70</v>
      </c>
      <c r="B32" s="20"/>
      <c r="C32" s="20"/>
      <c r="D32" s="20"/>
      <c r="E32" s="20"/>
      <c r="F32" s="20"/>
      <c r="G32" s="21"/>
      <c r="H32" s="22">
        <v>46647.96</v>
      </c>
      <c r="I32" s="23"/>
    </row>
    <row r="33" spans="1:9" ht="15.75" thickBot="1" x14ac:dyDescent="0.3">
      <c r="A33" s="178" t="s">
        <v>71</v>
      </c>
      <c r="B33" s="179"/>
      <c r="C33" s="179"/>
      <c r="D33" s="179"/>
      <c r="E33" s="179"/>
      <c r="F33" s="179"/>
      <c r="G33" s="268"/>
      <c r="H33" s="180">
        <v>43517.47</v>
      </c>
      <c r="I33" s="181"/>
    </row>
    <row r="34" spans="1:9" ht="15.75" thickBot="1" x14ac:dyDescent="0.3">
      <c r="A34" s="136"/>
      <c r="B34" s="137"/>
      <c r="C34" s="137"/>
      <c r="D34" s="137"/>
      <c r="E34" s="137"/>
      <c r="F34" s="137"/>
      <c r="G34" s="138"/>
      <c r="H34" s="305"/>
      <c r="I34" s="306"/>
    </row>
    <row r="35" spans="1:9" ht="15.75" thickBot="1" x14ac:dyDescent="0.3">
      <c r="A35" s="9" t="s">
        <v>13</v>
      </c>
      <c r="B35" s="10"/>
      <c r="C35" s="10"/>
      <c r="D35" s="10"/>
      <c r="E35" s="10"/>
      <c r="F35" s="10"/>
      <c r="G35" s="11"/>
      <c r="H35" s="12">
        <f>H9+H28</f>
        <v>338984.58999999997</v>
      </c>
      <c r="I35" s="13"/>
    </row>
    <row r="36" spans="1:9" x14ac:dyDescent="0.25">
      <c r="A36" s="47"/>
      <c r="B36" s="48"/>
      <c r="C36" s="48"/>
      <c r="D36" s="48"/>
      <c r="E36" s="48"/>
      <c r="F36" s="48"/>
      <c r="G36" s="49"/>
      <c r="H36" s="133"/>
      <c r="I36" s="135"/>
    </row>
    <row r="37" spans="1:9" x14ac:dyDescent="0.25">
      <c r="A37" s="19" t="s">
        <v>137</v>
      </c>
      <c r="B37" s="20"/>
      <c r="C37" s="20"/>
      <c r="D37" s="20"/>
      <c r="E37" s="20"/>
      <c r="F37" s="20"/>
      <c r="G37" s="21"/>
      <c r="H37" s="22">
        <f>H4+H9-H26</f>
        <v>317276.68999999994</v>
      </c>
      <c r="I37" s="23"/>
    </row>
    <row r="38" spans="1:9" x14ac:dyDescent="0.25">
      <c r="A38" s="19" t="s">
        <v>118</v>
      </c>
      <c r="B38" s="20"/>
      <c r="C38" s="20"/>
      <c r="D38" s="20"/>
      <c r="E38" s="20"/>
      <c r="F38" s="20"/>
      <c r="G38" s="20"/>
      <c r="H38" s="22">
        <f>H6+H7-H28</f>
        <v>37846</v>
      </c>
      <c r="I38" s="23"/>
    </row>
    <row r="39" spans="1:9" x14ac:dyDescent="0.25">
      <c r="A39" s="187" t="s">
        <v>125</v>
      </c>
      <c r="B39" s="20"/>
      <c r="C39" s="20"/>
      <c r="D39" s="20"/>
      <c r="E39" s="20"/>
      <c r="F39" s="20"/>
      <c r="G39" s="20"/>
      <c r="H39" s="22">
        <f>H31+H32-H33</f>
        <v>6876.1600000000035</v>
      </c>
      <c r="I39" s="23"/>
    </row>
    <row r="40" spans="1:9" x14ac:dyDescent="0.25">
      <c r="A40" s="27"/>
      <c r="B40" s="111"/>
      <c r="C40" s="111"/>
      <c r="D40" s="111"/>
      <c r="E40" s="111"/>
      <c r="F40" s="111"/>
      <c r="G40" s="28"/>
      <c r="H40" s="27"/>
      <c r="I40" s="28"/>
    </row>
    <row r="41" spans="1:9" x14ac:dyDescent="0.25">
      <c r="A41" s="69" t="s">
        <v>14</v>
      </c>
      <c r="B41" s="70"/>
      <c r="C41" s="70"/>
      <c r="D41" s="70"/>
      <c r="E41" s="70"/>
      <c r="F41" s="70"/>
      <c r="G41" s="71"/>
      <c r="H41" s="107"/>
      <c r="I41" s="108"/>
    </row>
    <row r="42" spans="1:9" x14ac:dyDescent="0.25">
      <c r="A42" s="35" t="s">
        <v>15</v>
      </c>
      <c r="B42" s="36"/>
      <c r="C42" s="36"/>
      <c r="D42" s="36"/>
      <c r="E42" s="36"/>
      <c r="F42" s="36"/>
      <c r="G42" s="37"/>
      <c r="H42" s="167">
        <v>12.5</v>
      </c>
      <c r="I42" s="168"/>
    </row>
    <row r="43" spans="1:9" ht="15.75" thickBot="1" x14ac:dyDescent="0.3">
      <c r="A43" s="58" t="s">
        <v>52</v>
      </c>
      <c r="B43" s="59"/>
      <c r="C43" s="59"/>
      <c r="D43" s="59"/>
      <c r="E43" s="59"/>
      <c r="F43" s="59"/>
      <c r="G43" s="59"/>
      <c r="H43" s="269">
        <f>(H9+H32)/(H7+H26+H33)*H42</f>
        <v>12.26094011496688</v>
      </c>
      <c r="I43" s="270"/>
    </row>
    <row r="47" spans="1:9" x14ac:dyDescent="0.25">
      <c r="A47" s="29" t="s">
        <v>18</v>
      </c>
      <c r="B47" s="29"/>
      <c r="C47" s="29"/>
      <c r="G47" s="29" t="s">
        <v>19</v>
      </c>
      <c r="H47" s="29"/>
      <c r="I47" s="29"/>
    </row>
  </sheetData>
  <mergeCells count="84">
    <mergeCell ref="A5:G5"/>
    <mergeCell ref="H5:I5"/>
    <mergeCell ref="A1:I1"/>
    <mergeCell ref="C2:F2"/>
    <mergeCell ref="A3:G3"/>
    <mergeCell ref="H3:I3"/>
    <mergeCell ref="A4:G4"/>
    <mergeCell ref="H4:I4"/>
    <mergeCell ref="H6:I6"/>
    <mergeCell ref="A6:G6"/>
    <mergeCell ref="A8:G8"/>
    <mergeCell ref="H8:I8"/>
    <mergeCell ref="A7:G7"/>
    <mergeCell ref="H7:I7"/>
    <mergeCell ref="A12:G12"/>
    <mergeCell ref="H12:I12"/>
    <mergeCell ref="A13:G13"/>
    <mergeCell ref="H13:I13"/>
    <mergeCell ref="A14:G15"/>
    <mergeCell ref="H14:I15"/>
    <mergeCell ref="A26:G26"/>
    <mergeCell ref="H26:I26"/>
    <mergeCell ref="H17:I17"/>
    <mergeCell ref="A25:G25"/>
    <mergeCell ref="H25:I25"/>
    <mergeCell ref="A24:G24"/>
    <mergeCell ref="H24:I24"/>
    <mergeCell ref="A22:G22"/>
    <mergeCell ref="H22:I22"/>
    <mergeCell ref="A23:G23"/>
    <mergeCell ref="H23:I23"/>
    <mergeCell ref="A16:G16"/>
    <mergeCell ref="H16:I16"/>
    <mergeCell ref="A17:G17"/>
    <mergeCell ref="A21:G21"/>
    <mergeCell ref="H21:I21"/>
    <mergeCell ref="A19:G19"/>
    <mergeCell ref="H19:I19"/>
    <mergeCell ref="A18:G18"/>
    <mergeCell ref="H18:I18"/>
    <mergeCell ref="A20:G20"/>
    <mergeCell ref="H20:I20"/>
    <mergeCell ref="H9:I9"/>
    <mergeCell ref="A10:G10"/>
    <mergeCell ref="H10:I10"/>
    <mergeCell ref="A11:G11"/>
    <mergeCell ref="H11:I11"/>
    <mergeCell ref="A9:G9"/>
    <mergeCell ref="A47:C47"/>
    <mergeCell ref="G47:I47"/>
    <mergeCell ref="A38:G38"/>
    <mergeCell ref="H38:I38"/>
    <mergeCell ref="A41:G41"/>
    <mergeCell ref="H41:I41"/>
    <mergeCell ref="A42:G42"/>
    <mergeCell ref="H42:I42"/>
    <mergeCell ref="A43:G43"/>
    <mergeCell ref="H43:I43"/>
    <mergeCell ref="A40:G40"/>
    <mergeCell ref="H40:I40"/>
    <mergeCell ref="A39:G39"/>
    <mergeCell ref="H39:I39"/>
    <mergeCell ref="A37:G37"/>
    <mergeCell ref="H37:I37"/>
    <mergeCell ref="A29:G29"/>
    <mergeCell ref="H29:I29"/>
    <mergeCell ref="A32:G32"/>
    <mergeCell ref="H32:I32"/>
    <mergeCell ref="A33:G33"/>
    <mergeCell ref="H33:I33"/>
    <mergeCell ref="H36:I36"/>
    <mergeCell ref="A35:G35"/>
    <mergeCell ref="H35:I35"/>
    <mergeCell ref="A36:G36"/>
    <mergeCell ref="A34:G34"/>
    <mergeCell ref="H34:I34"/>
    <mergeCell ref="A31:G31"/>
    <mergeCell ref="H31:I31"/>
    <mergeCell ref="A30:G30"/>
    <mergeCell ref="H30:I30"/>
    <mergeCell ref="A27:G27"/>
    <mergeCell ref="H27:I27"/>
    <mergeCell ref="A28:G28"/>
    <mergeCell ref="H28:I28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2" workbookViewId="0">
      <selection activeCell="O37" sqref="O37"/>
    </sheetView>
  </sheetViews>
  <sheetFormatPr defaultRowHeight="15" x14ac:dyDescent="0.25"/>
  <sheetData>
    <row r="1" spans="1:9" ht="18.75" x14ac:dyDescent="0.3">
      <c r="A1" s="87" t="s">
        <v>42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1"/>
      <c r="H3" s="176" t="s">
        <v>2</v>
      </c>
      <c r="I3" s="177"/>
    </row>
    <row r="4" spans="1:9" x14ac:dyDescent="0.25">
      <c r="A4" s="65" t="s">
        <v>101</v>
      </c>
      <c r="B4" s="66"/>
      <c r="C4" s="66"/>
      <c r="D4" s="66"/>
      <c r="E4" s="66"/>
      <c r="F4" s="66"/>
      <c r="G4" s="187"/>
      <c r="H4" s="189">
        <v>164507.06999999992</v>
      </c>
      <c r="I4" s="123"/>
    </row>
    <row r="5" spans="1:9" x14ac:dyDescent="0.25">
      <c r="A5" s="33"/>
      <c r="B5" s="68"/>
      <c r="C5" s="68"/>
      <c r="D5" s="68"/>
      <c r="E5" s="68"/>
      <c r="F5" s="68"/>
      <c r="G5" s="68"/>
      <c r="H5" s="79"/>
      <c r="I5" s="80"/>
    </row>
    <row r="6" spans="1:9" x14ac:dyDescent="0.25">
      <c r="A6" s="19" t="s">
        <v>155</v>
      </c>
      <c r="B6" s="20"/>
      <c r="C6" s="20"/>
      <c r="D6" s="20"/>
      <c r="E6" s="20"/>
      <c r="F6" s="20"/>
      <c r="G6" s="20"/>
      <c r="H6" s="22">
        <v>340169.25999999995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84708.4</v>
      </c>
      <c r="I7" s="78"/>
    </row>
    <row r="8" spans="1:9" x14ac:dyDescent="0.25">
      <c r="A8" s="74" t="s">
        <v>113</v>
      </c>
      <c r="B8" s="75"/>
      <c r="C8" s="75"/>
      <c r="D8" s="75"/>
      <c r="E8" s="75"/>
      <c r="F8" s="75"/>
      <c r="G8" s="75"/>
      <c r="H8" s="33">
        <v>83195.05</v>
      </c>
      <c r="I8" s="34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18960</v>
      </c>
      <c r="I9" s="97"/>
    </row>
    <row r="10" spans="1:9" ht="15.75" thickBot="1" x14ac:dyDescent="0.3">
      <c r="A10" s="69"/>
      <c r="B10" s="70"/>
      <c r="C10" s="70"/>
      <c r="D10" s="70"/>
      <c r="E10" s="70"/>
      <c r="F10" s="70"/>
      <c r="G10" s="169"/>
      <c r="H10" s="79"/>
      <c r="I10" s="80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172"/>
      <c r="H11" s="56">
        <f>H12+H13+H14+H15+H16+H18+H19+H21+H22+H23+H24+H25+H26+H27+H20</f>
        <v>406988.01999999996</v>
      </c>
      <c r="I11" s="198"/>
    </row>
    <row r="12" spans="1:9" x14ac:dyDescent="0.25">
      <c r="A12" s="82" t="s">
        <v>57</v>
      </c>
      <c r="B12" s="83"/>
      <c r="C12" s="83"/>
      <c r="D12" s="83"/>
      <c r="E12" s="83"/>
      <c r="F12" s="83"/>
      <c r="G12" s="83"/>
      <c r="H12" s="85">
        <v>2100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169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169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169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71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71"/>
      <c r="H17" s="79"/>
      <c r="I17" s="80"/>
    </row>
    <row r="18" spans="1:9" x14ac:dyDescent="0.25">
      <c r="A18" s="69" t="s">
        <v>145</v>
      </c>
      <c r="B18" s="70"/>
      <c r="C18" s="70"/>
      <c r="D18" s="70"/>
      <c r="E18" s="70"/>
      <c r="F18" s="70"/>
      <c r="G18" s="169"/>
      <c r="H18" s="79">
        <v>10000</v>
      </c>
      <c r="I18" s="80"/>
    </row>
    <row r="19" spans="1:9" x14ac:dyDescent="0.25">
      <c r="A19" s="261" t="s">
        <v>0</v>
      </c>
      <c r="B19" s="262"/>
      <c r="C19" s="262"/>
      <c r="D19" s="262"/>
      <c r="E19" s="262"/>
      <c r="F19" s="262"/>
      <c r="G19" s="309"/>
      <c r="H19" s="264">
        <v>0</v>
      </c>
      <c r="I19" s="265"/>
    </row>
    <row r="20" spans="1:9" x14ac:dyDescent="0.25">
      <c r="A20" s="69" t="s">
        <v>50</v>
      </c>
      <c r="B20" s="70"/>
      <c r="C20" s="70"/>
      <c r="D20" s="70"/>
      <c r="E20" s="70"/>
      <c r="F20" s="70"/>
      <c r="G20" s="169"/>
      <c r="H20" s="252">
        <v>5712</v>
      </c>
      <c r="I20" s="253"/>
    </row>
    <row r="21" spans="1:9" x14ac:dyDescent="0.25">
      <c r="A21" s="35" t="s">
        <v>10</v>
      </c>
      <c r="B21" s="36"/>
      <c r="C21" s="36"/>
      <c r="D21" s="36"/>
      <c r="E21" s="36"/>
      <c r="F21" s="36"/>
      <c r="G21" s="36"/>
      <c r="H21" s="259">
        <v>19837.3</v>
      </c>
      <c r="I21" s="260"/>
    </row>
    <row r="22" spans="1:9" x14ac:dyDescent="0.25">
      <c r="A22" s="35" t="s">
        <v>16</v>
      </c>
      <c r="B22" s="36"/>
      <c r="C22" s="36"/>
      <c r="D22" s="36"/>
      <c r="E22" s="36"/>
      <c r="F22" s="36"/>
      <c r="G22" s="36"/>
      <c r="H22" s="256"/>
      <c r="I22" s="258"/>
    </row>
    <row r="23" spans="1:9" x14ac:dyDescent="0.25">
      <c r="A23" s="35" t="s">
        <v>17</v>
      </c>
      <c r="B23" s="36"/>
      <c r="C23" s="36"/>
      <c r="D23" s="36"/>
      <c r="E23" s="36"/>
      <c r="F23" s="36"/>
      <c r="G23" s="36"/>
      <c r="H23" s="256"/>
      <c r="I23" s="258"/>
    </row>
    <row r="24" spans="1:9" x14ac:dyDescent="0.25">
      <c r="A24" s="35" t="s">
        <v>11</v>
      </c>
      <c r="B24" s="36"/>
      <c r="C24" s="36"/>
      <c r="D24" s="36"/>
      <c r="E24" s="36"/>
      <c r="F24" s="36"/>
      <c r="G24" s="36"/>
      <c r="H24" s="256">
        <v>70343.28</v>
      </c>
      <c r="I24" s="258"/>
    </row>
    <row r="25" spans="1:9" x14ac:dyDescent="0.25">
      <c r="A25" s="35" t="s">
        <v>48</v>
      </c>
      <c r="B25" s="36"/>
      <c r="C25" s="36"/>
      <c r="D25" s="36"/>
      <c r="E25" s="36"/>
      <c r="F25" s="36"/>
      <c r="G25" s="36"/>
      <c r="H25" s="254">
        <v>221512.37</v>
      </c>
      <c r="I25" s="255"/>
    </row>
    <row r="26" spans="1:9" x14ac:dyDescent="0.25">
      <c r="A26" s="35" t="s">
        <v>12</v>
      </c>
      <c r="B26" s="36"/>
      <c r="C26" s="36"/>
      <c r="D26" s="36"/>
      <c r="E26" s="36"/>
      <c r="F26" s="36"/>
      <c r="G26" s="36"/>
      <c r="H26" s="252">
        <v>68004.3</v>
      </c>
      <c r="I26" s="253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59"/>
      <c r="H27" s="61">
        <v>5120.93</v>
      </c>
      <c r="I27" s="62"/>
    </row>
    <row r="28" spans="1:9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56">
        <v>411819.98</v>
      </c>
      <c r="I28" s="57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250"/>
      <c r="I29" s="251"/>
    </row>
    <row r="30" spans="1:9" ht="15.75" thickBot="1" x14ac:dyDescent="0.3">
      <c r="A30" s="9" t="s">
        <v>72</v>
      </c>
      <c r="B30" s="10"/>
      <c r="C30" s="10"/>
      <c r="D30" s="10"/>
      <c r="E30" s="10"/>
      <c r="F30" s="10"/>
      <c r="G30" s="10"/>
      <c r="H30" s="12">
        <f>H31</f>
        <v>340169.25999999995</v>
      </c>
      <c r="I30" s="13"/>
    </row>
    <row r="31" spans="1:9" ht="15.75" thickBot="1" x14ac:dyDescent="0.3">
      <c r="A31" s="91" t="s">
        <v>147</v>
      </c>
      <c r="B31" s="92"/>
      <c r="C31" s="92"/>
      <c r="D31" s="92"/>
      <c r="E31" s="92"/>
      <c r="F31" s="92"/>
      <c r="G31" s="93"/>
      <c r="H31" s="307">
        <v>340169.25999999995</v>
      </c>
      <c r="I31" s="308"/>
    </row>
    <row r="32" spans="1:9" ht="15.75" thickBot="1" x14ac:dyDescent="0.3">
      <c r="A32" s="310"/>
      <c r="B32" s="311"/>
      <c r="C32" s="311"/>
      <c r="D32" s="311"/>
      <c r="E32" s="311"/>
      <c r="F32" s="311"/>
      <c r="G32" s="312"/>
      <c r="H32" s="310"/>
      <c r="I32" s="312"/>
    </row>
    <row r="33" spans="1:9" x14ac:dyDescent="0.25">
      <c r="A33" s="245" t="s">
        <v>94</v>
      </c>
      <c r="B33" s="246"/>
      <c r="C33" s="246"/>
      <c r="D33" s="246"/>
      <c r="E33" s="246"/>
      <c r="F33" s="246"/>
      <c r="G33" s="247"/>
      <c r="H33" s="313">
        <v>6680.07</v>
      </c>
      <c r="I33" s="314"/>
    </row>
    <row r="34" spans="1:9" x14ac:dyDescent="0.25">
      <c r="A34" s="19" t="s">
        <v>70</v>
      </c>
      <c r="B34" s="20"/>
      <c r="C34" s="20"/>
      <c r="D34" s="20"/>
      <c r="E34" s="20"/>
      <c r="F34" s="20"/>
      <c r="G34" s="21"/>
      <c r="H34" s="22">
        <v>63531.3</v>
      </c>
      <c r="I34" s="23"/>
    </row>
    <row r="35" spans="1:9" ht="15.75" thickBot="1" x14ac:dyDescent="0.3">
      <c r="A35" s="178" t="s">
        <v>71</v>
      </c>
      <c r="B35" s="179"/>
      <c r="C35" s="179"/>
      <c r="D35" s="179"/>
      <c r="E35" s="179"/>
      <c r="F35" s="179"/>
      <c r="G35" s="268"/>
      <c r="H35" s="149">
        <v>59680.21</v>
      </c>
      <c r="I35" s="150"/>
    </row>
    <row r="36" spans="1:9" ht="15.75" thickBot="1" x14ac:dyDescent="0.3">
      <c r="A36" s="242"/>
      <c r="B36" s="243"/>
      <c r="C36" s="243"/>
      <c r="D36" s="243"/>
      <c r="E36" s="243"/>
      <c r="F36" s="243"/>
      <c r="G36" s="244"/>
      <c r="H36" s="242"/>
      <c r="I36" s="244"/>
    </row>
    <row r="37" spans="1:9" ht="15.75" thickBot="1" x14ac:dyDescent="0.3">
      <c r="A37" s="9" t="s">
        <v>13</v>
      </c>
      <c r="B37" s="10"/>
      <c r="C37" s="10"/>
      <c r="D37" s="10"/>
      <c r="E37" s="10"/>
      <c r="F37" s="10"/>
      <c r="G37" s="10"/>
      <c r="H37" s="12">
        <f>H11+H30</f>
        <v>747157.27999999991</v>
      </c>
      <c r="I37" s="16"/>
    </row>
    <row r="38" spans="1:9" x14ac:dyDescent="0.25">
      <c r="A38" s="189"/>
      <c r="B38" s="190"/>
      <c r="C38" s="190"/>
      <c r="D38" s="190"/>
      <c r="E38" s="190"/>
      <c r="F38" s="190"/>
      <c r="G38" s="190"/>
      <c r="H38" s="47"/>
      <c r="I38" s="49"/>
    </row>
    <row r="39" spans="1:9" x14ac:dyDescent="0.25">
      <c r="A39" s="65" t="s">
        <v>138</v>
      </c>
      <c r="B39" s="66"/>
      <c r="C39" s="66"/>
      <c r="D39" s="66"/>
      <c r="E39" s="66"/>
      <c r="F39" s="66"/>
      <c r="G39" s="187"/>
      <c r="H39" s="22">
        <f>H4+H11-H28</f>
        <v>159675.10999999987</v>
      </c>
      <c r="I39" s="23"/>
    </row>
    <row r="40" spans="1:9" x14ac:dyDescent="0.25">
      <c r="A40" s="19" t="s">
        <v>118</v>
      </c>
      <c r="B40" s="20"/>
      <c r="C40" s="20"/>
      <c r="D40" s="20"/>
      <c r="E40" s="20"/>
      <c r="F40" s="20"/>
      <c r="G40" s="20"/>
      <c r="H40" s="22">
        <f>H6-H30+H8+H9-H7</f>
        <v>17446.650000000009</v>
      </c>
      <c r="I40" s="23"/>
    </row>
    <row r="41" spans="1:9" x14ac:dyDescent="0.25">
      <c r="A41" s="187" t="s">
        <v>125</v>
      </c>
      <c r="B41" s="20"/>
      <c r="C41" s="20"/>
      <c r="D41" s="20"/>
      <c r="E41" s="20"/>
      <c r="F41" s="20"/>
      <c r="G41" s="20"/>
      <c r="H41" s="22">
        <f>H33+H34-H35</f>
        <v>10531.159999999996</v>
      </c>
      <c r="I41" s="23"/>
    </row>
    <row r="42" spans="1:9" x14ac:dyDescent="0.25">
      <c r="A42" s="206"/>
      <c r="B42" s="207"/>
      <c r="C42" s="207"/>
      <c r="D42" s="207"/>
      <c r="E42" s="207"/>
      <c r="F42" s="207"/>
      <c r="G42" s="207"/>
      <c r="H42" s="33"/>
      <c r="I42" s="34"/>
    </row>
    <row r="43" spans="1:9" x14ac:dyDescent="0.25">
      <c r="A43" s="65" t="s">
        <v>14</v>
      </c>
      <c r="B43" s="66"/>
      <c r="C43" s="66"/>
      <c r="D43" s="66"/>
      <c r="E43" s="66"/>
      <c r="F43" s="66"/>
      <c r="G43" s="187"/>
      <c r="H43" s="79"/>
      <c r="I43" s="80"/>
    </row>
    <row r="44" spans="1:9" x14ac:dyDescent="0.25">
      <c r="A44" s="35" t="s">
        <v>15</v>
      </c>
      <c r="B44" s="36"/>
      <c r="C44" s="36"/>
      <c r="D44" s="36"/>
      <c r="E44" s="36"/>
      <c r="F44" s="36"/>
      <c r="G44" s="36"/>
      <c r="H44" s="38">
        <v>13.5</v>
      </c>
      <c r="I44" s="39"/>
    </row>
    <row r="45" spans="1:9" ht="15.75" thickBot="1" x14ac:dyDescent="0.3">
      <c r="A45" s="40" t="s">
        <v>56</v>
      </c>
      <c r="B45" s="41"/>
      <c r="C45" s="41"/>
      <c r="D45" s="41"/>
      <c r="E45" s="41"/>
      <c r="F45" s="41"/>
      <c r="G45" s="41"/>
      <c r="H45" s="149">
        <f>(H7+H11+H34)/(H8+H9+H28+H35)*H44</f>
        <v>13.06633967119345</v>
      </c>
      <c r="I45" s="150"/>
    </row>
    <row r="46" spans="1:9" x14ac:dyDescent="0.25">
      <c r="H46" s="2"/>
      <c r="I46" s="2"/>
    </row>
    <row r="48" spans="1:9" x14ac:dyDescent="0.25">
      <c r="A48" s="29" t="s">
        <v>18</v>
      </c>
      <c r="B48" s="29"/>
      <c r="C48" s="29"/>
      <c r="F48" s="29" t="s">
        <v>43</v>
      </c>
      <c r="G48" s="29"/>
      <c r="H48" s="29"/>
    </row>
  </sheetData>
  <mergeCells count="88">
    <mergeCell ref="A36:G36"/>
    <mergeCell ref="H36:I36"/>
    <mergeCell ref="A41:G41"/>
    <mergeCell ref="H41:I41"/>
    <mergeCell ref="A37:G37"/>
    <mergeCell ref="H37:I37"/>
    <mergeCell ref="A38:G38"/>
    <mergeCell ref="H38:I38"/>
    <mergeCell ref="A39:G39"/>
    <mergeCell ref="H39:I39"/>
    <mergeCell ref="A40:G40"/>
    <mergeCell ref="H40:I40"/>
    <mergeCell ref="A34:G34"/>
    <mergeCell ref="H34:I34"/>
    <mergeCell ref="A35:G35"/>
    <mergeCell ref="H35:I35"/>
    <mergeCell ref="A32:G32"/>
    <mergeCell ref="H32:I32"/>
    <mergeCell ref="A33:G33"/>
    <mergeCell ref="H33:I33"/>
    <mergeCell ref="A5:G5"/>
    <mergeCell ref="H5:I5"/>
    <mergeCell ref="A6:G6"/>
    <mergeCell ref="H6:I6"/>
    <mergeCell ref="A8:G8"/>
    <mergeCell ref="H8:I8"/>
    <mergeCell ref="A7:G7"/>
    <mergeCell ref="H7:I7"/>
    <mergeCell ref="A1:I1"/>
    <mergeCell ref="C2:F2"/>
    <mergeCell ref="A3:G3"/>
    <mergeCell ref="H3:I3"/>
    <mergeCell ref="A4:G4"/>
    <mergeCell ref="H4:I4"/>
    <mergeCell ref="A9:G9"/>
    <mergeCell ref="H9:I9"/>
    <mergeCell ref="A15:G15"/>
    <mergeCell ref="H15:I15"/>
    <mergeCell ref="A16:G17"/>
    <mergeCell ref="A11:G11"/>
    <mergeCell ref="H11:I11"/>
    <mergeCell ref="A10:G10"/>
    <mergeCell ref="H10:I10"/>
    <mergeCell ref="H16:I17"/>
    <mergeCell ref="A12:G12"/>
    <mergeCell ref="H12:I12"/>
    <mergeCell ref="A13:G13"/>
    <mergeCell ref="H13:I13"/>
    <mergeCell ref="A14:G14"/>
    <mergeCell ref="H14:I14"/>
    <mergeCell ref="A31:G31"/>
    <mergeCell ref="H31:I31"/>
    <mergeCell ref="A21:G21"/>
    <mergeCell ref="A18:G18"/>
    <mergeCell ref="H18:I18"/>
    <mergeCell ref="A19:G19"/>
    <mergeCell ref="H19:I19"/>
    <mergeCell ref="H21:I21"/>
    <mergeCell ref="A20:G20"/>
    <mergeCell ref="H20:I20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0:G30"/>
    <mergeCell ref="H30:I30"/>
    <mergeCell ref="A28:G28"/>
    <mergeCell ref="H28:I28"/>
    <mergeCell ref="A29:G29"/>
    <mergeCell ref="H29:I29"/>
    <mergeCell ref="A45:G45"/>
    <mergeCell ref="H45:I45"/>
    <mergeCell ref="A48:C48"/>
    <mergeCell ref="F48:H48"/>
    <mergeCell ref="A42:G42"/>
    <mergeCell ref="H42:I42"/>
    <mergeCell ref="A43:G43"/>
    <mergeCell ref="H43:I43"/>
    <mergeCell ref="A44:G44"/>
    <mergeCell ref="H44:I4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4" workbookViewId="0">
      <selection activeCell="H45" sqref="H45:I45"/>
    </sheetView>
  </sheetViews>
  <sheetFormatPr defaultRowHeight="15" x14ac:dyDescent="0.25"/>
  <sheetData>
    <row r="1" spans="1:9" ht="18.75" x14ac:dyDescent="0.3">
      <c r="A1" s="87" t="s">
        <v>21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115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" t="s">
        <v>87</v>
      </c>
      <c r="B4" s="20"/>
      <c r="C4" s="20"/>
      <c r="D4" s="20"/>
      <c r="E4" s="20"/>
      <c r="F4" s="20"/>
      <c r="G4" s="21"/>
      <c r="H4" s="109">
        <v>236792.33999999997</v>
      </c>
      <c r="I4" s="110"/>
    </row>
    <row r="5" spans="1:9" x14ac:dyDescent="0.25">
      <c r="A5" s="65"/>
      <c r="B5" s="66"/>
      <c r="C5" s="66"/>
      <c r="D5" s="66"/>
      <c r="E5" s="66"/>
      <c r="F5" s="66"/>
      <c r="G5" s="67"/>
      <c r="H5" s="79"/>
      <c r="I5" s="80"/>
    </row>
    <row r="6" spans="1:9" x14ac:dyDescent="0.25">
      <c r="A6" s="19" t="s">
        <v>149</v>
      </c>
      <c r="B6" s="20"/>
      <c r="C6" s="20"/>
      <c r="D6" s="20"/>
      <c r="E6" s="20"/>
      <c r="F6" s="20"/>
      <c r="G6" s="21"/>
      <c r="H6" s="22">
        <v>47344.479999999996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34119</v>
      </c>
      <c r="I7" s="78"/>
    </row>
    <row r="8" spans="1:9" x14ac:dyDescent="0.25">
      <c r="A8" s="74" t="s">
        <v>113</v>
      </c>
      <c r="B8" s="75"/>
      <c r="C8" s="75"/>
      <c r="D8" s="75"/>
      <c r="E8" s="75"/>
      <c r="F8" s="75"/>
      <c r="G8" s="76"/>
      <c r="H8" s="121">
        <v>35362.5</v>
      </c>
      <c r="I8" s="122"/>
    </row>
    <row r="9" spans="1:9" x14ac:dyDescent="0.25">
      <c r="A9" s="35" t="s">
        <v>51</v>
      </c>
      <c r="B9" s="36"/>
      <c r="C9" s="36"/>
      <c r="D9" s="36"/>
      <c r="E9" s="36"/>
      <c r="F9" s="36"/>
      <c r="G9" s="37"/>
      <c r="H9" s="96">
        <v>16080</v>
      </c>
      <c r="I9" s="97"/>
    </row>
    <row r="10" spans="1:9" ht="15.75" thickBot="1" x14ac:dyDescent="0.3">
      <c r="A10" s="33"/>
      <c r="B10" s="68"/>
      <c r="C10" s="68"/>
      <c r="D10" s="68"/>
      <c r="E10" s="68"/>
      <c r="F10" s="68"/>
      <c r="G10" s="34"/>
      <c r="H10" s="33"/>
      <c r="I10" s="34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55"/>
      <c r="H11" s="56">
        <f>H12+H13+H14+H15+H16+H18+H19+H21+H22+H23+H24+H25+H26+H27+H20</f>
        <v>226169.41</v>
      </c>
      <c r="I11" s="119"/>
    </row>
    <row r="12" spans="1:9" x14ac:dyDescent="0.25">
      <c r="A12" s="82" t="s">
        <v>57</v>
      </c>
      <c r="B12" s="83"/>
      <c r="C12" s="83"/>
      <c r="D12" s="83"/>
      <c r="E12" s="83"/>
      <c r="F12" s="83"/>
      <c r="G12" s="84"/>
      <c r="H12" s="117">
        <v>1170</v>
      </c>
      <c r="I12" s="118"/>
    </row>
    <row r="13" spans="1:9" x14ac:dyDescent="0.25">
      <c r="A13" s="69" t="s">
        <v>4</v>
      </c>
      <c r="B13" s="70"/>
      <c r="C13" s="70"/>
      <c r="D13" s="70"/>
      <c r="E13" s="70"/>
      <c r="F13" s="70"/>
      <c r="G13" s="71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71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71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00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00"/>
      <c r="H17" s="79"/>
      <c r="I17" s="80"/>
    </row>
    <row r="18" spans="1:9" x14ac:dyDescent="0.25">
      <c r="A18" s="69" t="s">
        <v>145</v>
      </c>
      <c r="B18" s="70"/>
      <c r="C18" s="70"/>
      <c r="D18" s="70"/>
      <c r="E18" s="70"/>
      <c r="F18" s="70"/>
      <c r="G18" s="71"/>
      <c r="H18" s="79">
        <v>5000</v>
      </c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03"/>
      <c r="H19" s="79"/>
      <c r="I19" s="80"/>
    </row>
    <row r="20" spans="1:9" x14ac:dyDescent="0.25">
      <c r="A20" s="69" t="s">
        <v>50</v>
      </c>
      <c r="B20" s="70"/>
      <c r="C20" s="70"/>
      <c r="D20" s="70"/>
      <c r="E20" s="70"/>
      <c r="F20" s="70"/>
      <c r="G20" s="71"/>
      <c r="H20" s="72">
        <v>1490.4</v>
      </c>
      <c r="I20" s="73"/>
    </row>
    <row r="21" spans="1:9" x14ac:dyDescent="0.25">
      <c r="A21" s="35" t="s">
        <v>10</v>
      </c>
      <c r="B21" s="36"/>
      <c r="C21" s="36"/>
      <c r="D21" s="36"/>
      <c r="E21" s="36"/>
      <c r="F21" s="36"/>
      <c r="G21" s="37"/>
      <c r="H21" s="96">
        <v>11202.24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7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7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7"/>
      <c r="H24" s="33">
        <v>38670.239999999998</v>
      </c>
      <c r="I24" s="34"/>
    </row>
    <row r="25" spans="1:9" x14ac:dyDescent="0.25">
      <c r="A25" s="35" t="s">
        <v>53</v>
      </c>
      <c r="B25" s="36"/>
      <c r="C25" s="36"/>
      <c r="D25" s="36"/>
      <c r="E25" s="36"/>
      <c r="F25" s="36"/>
      <c r="G25" s="37"/>
      <c r="H25" s="33">
        <v>121773.34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7"/>
      <c r="H26" s="63">
        <v>37384.42</v>
      </c>
      <c r="I26" s="64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60"/>
      <c r="H27" s="61">
        <v>5120.93</v>
      </c>
      <c r="I27" s="62"/>
    </row>
    <row r="28" spans="1:9" ht="15.75" thickBot="1" x14ac:dyDescent="0.3">
      <c r="A28" s="53" t="s">
        <v>1</v>
      </c>
      <c r="B28" s="54"/>
      <c r="C28" s="54"/>
      <c r="D28" s="54"/>
      <c r="E28" s="54"/>
      <c r="F28" s="54"/>
      <c r="G28" s="55"/>
      <c r="H28" s="112">
        <v>214865.44</v>
      </c>
      <c r="I28" s="113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50"/>
      <c r="I29" s="52"/>
    </row>
    <row r="30" spans="1:9" ht="15.75" thickBot="1" x14ac:dyDescent="0.3">
      <c r="A30" s="9" t="s">
        <v>72</v>
      </c>
      <c r="B30" s="10"/>
      <c r="C30" s="10"/>
      <c r="D30" s="10"/>
      <c r="E30" s="10"/>
      <c r="F30" s="10"/>
      <c r="G30" s="11"/>
      <c r="H30" s="12">
        <f>H31</f>
        <v>47344.480000000003</v>
      </c>
      <c r="I30" s="13"/>
    </row>
    <row r="31" spans="1:9" ht="15.75" thickBot="1" x14ac:dyDescent="0.3">
      <c r="A31" s="91" t="s">
        <v>147</v>
      </c>
      <c r="B31" s="92"/>
      <c r="C31" s="92"/>
      <c r="D31" s="92"/>
      <c r="E31" s="92"/>
      <c r="F31" s="92"/>
      <c r="G31" s="93"/>
      <c r="H31" s="17">
        <v>47344.480000000003</v>
      </c>
      <c r="I31" s="18"/>
    </row>
    <row r="32" spans="1:9" ht="15.75" thickBot="1" x14ac:dyDescent="0.3">
      <c r="A32" s="114"/>
      <c r="B32" s="115"/>
      <c r="C32" s="115"/>
      <c r="D32" s="115"/>
      <c r="E32" s="115"/>
      <c r="F32" s="115"/>
      <c r="G32" s="116"/>
      <c r="H32" s="17"/>
      <c r="I32" s="18"/>
    </row>
    <row r="33" spans="1:9" ht="15.75" thickBot="1" x14ac:dyDescent="0.3">
      <c r="A33" s="9" t="s">
        <v>88</v>
      </c>
      <c r="B33" s="10"/>
      <c r="C33" s="10"/>
      <c r="D33" s="10"/>
      <c r="E33" s="10"/>
      <c r="F33" s="10"/>
      <c r="G33" s="11"/>
      <c r="H33" s="12">
        <v>4374.76</v>
      </c>
      <c r="I33" s="13"/>
    </row>
    <row r="34" spans="1:9" ht="15.75" thickBot="1" x14ac:dyDescent="0.3">
      <c r="A34" s="9" t="s">
        <v>70</v>
      </c>
      <c r="B34" s="10"/>
      <c r="C34" s="10"/>
      <c r="D34" s="10"/>
      <c r="E34" s="10"/>
      <c r="F34" s="10"/>
      <c r="G34" s="11"/>
      <c r="H34" s="12">
        <v>34119</v>
      </c>
      <c r="I34" s="13"/>
    </row>
    <row r="35" spans="1:9" ht="15.75" thickBot="1" x14ac:dyDescent="0.3">
      <c r="A35" s="9" t="s">
        <v>71</v>
      </c>
      <c r="B35" s="10"/>
      <c r="C35" s="10"/>
      <c r="D35" s="10"/>
      <c r="E35" s="10"/>
      <c r="F35" s="10"/>
      <c r="G35" s="11"/>
      <c r="H35" s="12">
        <v>33223.06</v>
      </c>
      <c r="I35" s="13"/>
    </row>
    <row r="36" spans="1:9" ht="15.75" thickBot="1" x14ac:dyDescent="0.3">
      <c r="A36" s="14"/>
      <c r="B36" s="15"/>
      <c r="C36" s="15"/>
      <c r="D36" s="15"/>
      <c r="E36" s="15"/>
      <c r="F36" s="15"/>
      <c r="G36" s="16"/>
      <c r="H36" s="17"/>
      <c r="I36" s="18"/>
    </row>
    <row r="37" spans="1:9" ht="15.75" thickBot="1" x14ac:dyDescent="0.3">
      <c r="A37" s="104" t="s">
        <v>13</v>
      </c>
      <c r="B37" s="105"/>
      <c r="C37" s="105"/>
      <c r="D37" s="105"/>
      <c r="E37" s="105"/>
      <c r="F37" s="105"/>
      <c r="G37" s="106"/>
      <c r="H37" s="14">
        <f>H11+H30</f>
        <v>273513.89</v>
      </c>
      <c r="I37" s="16"/>
    </row>
    <row r="38" spans="1:9" x14ac:dyDescent="0.25">
      <c r="A38" s="47"/>
      <c r="B38" s="48"/>
      <c r="C38" s="48"/>
      <c r="D38" s="48"/>
      <c r="E38" s="48"/>
      <c r="F38" s="48"/>
      <c r="G38" s="49"/>
      <c r="H38" s="107"/>
      <c r="I38" s="108"/>
    </row>
    <row r="39" spans="1:9" x14ac:dyDescent="0.25">
      <c r="A39" s="19" t="s">
        <v>120</v>
      </c>
      <c r="B39" s="20"/>
      <c r="C39" s="20"/>
      <c r="D39" s="20"/>
      <c r="E39" s="20"/>
      <c r="F39" s="20"/>
      <c r="G39" s="21"/>
      <c r="H39" s="109">
        <f>H4+H11-H28</f>
        <v>248096.31</v>
      </c>
      <c r="I39" s="110"/>
    </row>
    <row r="40" spans="1:9" x14ac:dyDescent="0.25">
      <c r="A40" s="19" t="s">
        <v>118</v>
      </c>
      <c r="B40" s="20"/>
      <c r="C40" s="20"/>
      <c r="D40" s="20"/>
      <c r="E40" s="20"/>
      <c r="F40" s="20"/>
      <c r="G40" s="21"/>
      <c r="H40" s="22">
        <f>H6-H30+H8+H9-H7</f>
        <v>17323.499999999993</v>
      </c>
      <c r="I40" s="23"/>
    </row>
    <row r="41" spans="1:9" x14ac:dyDescent="0.25">
      <c r="A41" s="19" t="s">
        <v>119</v>
      </c>
      <c r="B41" s="20"/>
      <c r="C41" s="20"/>
      <c r="D41" s="20"/>
      <c r="E41" s="20"/>
      <c r="F41" s="20"/>
      <c r="G41" s="21"/>
      <c r="H41" s="22">
        <f>H33+H34-H35</f>
        <v>5270.7000000000044</v>
      </c>
      <c r="I41" s="23"/>
    </row>
    <row r="42" spans="1:9" x14ac:dyDescent="0.25">
      <c r="A42" s="27"/>
      <c r="B42" s="111"/>
      <c r="C42" s="111"/>
      <c r="D42" s="111"/>
      <c r="E42" s="111"/>
      <c r="F42" s="111"/>
      <c r="G42" s="28"/>
      <c r="H42" s="27"/>
      <c r="I42" s="28"/>
    </row>
    <row r="43" spans="1:9" x14ac:dyDescent="0.25">
      <c r="A43" s="69" t="s">
        <v>14</v>
      </c>
      <c r="B43" s="70"/>
      <c r="C43" s="70"/>
      <c r="D43" s="70"/>
      <c r="E43" s="70"/>
      <c r="F43" s="70"/>
      <c r="G43" s="71"/>
      <c r="H43" s="107"/>
      <c r="I43" s="108"/>
    </row>
    <row r="44" spans="1:9" x14ac:dyDescent="0.25">
      <c r="A44" s="35" t="s">
        <v>15</v>
      </c>
      <c r="B44" s="36"/>
      <c r="C44" s="36"/>
      <c r="D44" s="36"/>
      <c r="E44" s="36"/>
      <c r="F44" s="36"/>
      <c r="G44" s="37"/>
      <c r="H44" s="22">
        <v>11.5</v>
      </c>
      <c r="I44" s="23"/>
    </row>
    <row r="45" spans="1:9" ht="15.75" thickBot="1" x14ac:dyDescent="0.3">
      <c r="A45" s="40" t="s">
        <v>52</v>
      </c>
      <c r="B45" s="41"/>
      <c r="C45" s="41"/>
      <c r="D45" s="41"/>
      <c r="E45" s="41"/>
      <c r="F45" s="41"/>
      <c r="G45" s="42"/>
      <c r="H45" s="43">
        <f>(H7+H11+H34)/(H8+H9+H28+H35)*H44</f>
        <v>11.303288190537875</v>
      </c>
      <c r="I45" s="44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A8:G8"/>
    <mergeCell ref="H8:I8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14:G14"/>
    <mergeCell ref="H14:I14"/>
    <mergeCell ref="A18:G18"/>
    <mergeCell ref="H18:I18"/>
    <mergeCell ref="A9:G9"/>
    <mergeCell ref="H9:I9"/>
    <mergeCell ref="A12:G12"/>
    <mergeCell ref="H12:I12"/>
    <mergeCell ref="A11:G11"/>
    <mergeCell ref="H11:I11"/>
    <mergeCell ref="A10:G10"/>
    <mergeCell ref="H10:I10"/>
    <mergeCell ref="A13:G13"/>
    <mergeCell ref="H13:I13"/>
    <mergeCell ref="A15:G15"/>
    <mergeCell ref="H15:I15"/>
    <mergeCell ref="A16:G17"/>
    <mergeCell ref="H16:I17"/>
    <mergeCell ref="A20:G20"/>
    <mergeCell ref="H20:I20"/>
    <mergeCell ref="A19:G19"/>
    <mergeCell ref="H19:I1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41:G41"/>
    <mergeCell ref="H41:I41"/>
    <mergeCell ref="A27:G27"/>
    <mergeCell ref="H27:I27"/>
    <mergeCell ref="A30:G30"/>
    <mergeCell ref="H30:I30"/>
    <mergeCell ref="A28:G28"/>
    <mergeCell ref="H28:I28"/>
    <mergeCell ref="A29:G29"/>
    <mergeCell ref="H29:I29"/>
    <mergeCell ref="A32:G32"/>
    <mergeCell ref="H32:I32"/>
    <mergeCell ref="A34:G34"/>
    <mergeCell ref="H34:I34"/>
    <mergeCell ref="A35:G35"/>
    <mergeCell ref="H35:I35"/>
    <mergeCell ref="A48:C48"/>
    <mergeCell ref="G48:I48"/>
    <mergeCell ref="A42:G42"/>
    <mergeCell ref="H42:I42"/>
    <mergeCell ref="A43:G43"/>
    <mergeCell ref="H43:I43"/>
    <mergeCell ref="A44:G44"/>
    <mergeCell ref="H44:I44"/>
    <mergeCell ref="A45:G45"/>
    <mergeCell ref="H45:I45"/>
    <mergeCell ref="A31:G31"/>
    <mergeCell ref="H31:I31"/>
    <mergeCell ref="A36:G36"/>
    <mergeCell ref="H36:I36"/>
    <mergeCell ref="A40:G40"/>
    <mergeCell ref="H40:I40"/>
    <mergeCell ref="A33:G33"/>
    <mergeCell ref="H33:I33"/>
    <mergeCell ref="A37:G37"/>
    <mergeCell ref="H37:I37"/>
    <mergeCell ref="A38:G38"/>
    <mergeCell ref="H38:I38"/>
    <mergeCell ref="A39:G39"/>
    <mergeCell ref="H39:I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L21" sqref="L21"/>
    </sheetView>
  </sheetViews>
  <sheetFormatPr defaultRowHeight="15" x14ac:dyDescent="0.25"/>
  <sheetData>
    <row r="1" spans="1:9" ht="18.75" x14ac:dyDescent="0.3">
      <c r="A1" s="87" t="s">
        <v>44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132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1"/>
      <c r="H3" s="14" t="s">
        <v>2</v>
      </c>
      <c r="I3" s="16"/>
    </row>
    <row r="4" spans="1:9" x14ac:dyDescent="0.25">
      <c r="A4" s="19" t="s">
        <v>89</v>
      </c>
      <c r="B4" s="20"/>
      <c r="C4" s="20"/>
      <c r="D4" s="20"/>
      <c r="E4" s="20"/>
      <c r="F4" s="20"/>
      <c r="G4" s="20"/>
      <c r="H4" s="176">
        <v>436034.71</v>
      </c>
      <c r="I4" s="177"/>
    </row>
    <row r="5" spans="1:9" x14ac:dyDescent="0.25">
      <c r="A5" s="27"/>
      <c r="B5" s="111"/>
      <c r="C5" s="111"/>
      <c r="D5" s="111"/>
      <c r="E5" s="111"/>
      <c r="F5" s="111"/>
      <c r="G5" s="28"/>
      <c r="H5" s="27"/>
      <c r="I5" s="28"/>
    </row>
    <row r="6" spans="1:9" x14ac:dyDescent="0.25">
      <c r="A6" s="24" t="s">
        <v>154</v>
      </c>
      <c r="B6" s="25"/>
      <c r="C6" s="25"/>
      <c r="D6" s="25"/>
      <c r="E6" s="25"/>
      <c r="F6" s="25"/>
      <c r="G6" s="26"/>
      <c r="H6" s="22">
        <v>110709.28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229">
        <v>28309.200000000001</v>
      </c>
      <c r="I7" s="230"/>
    </row>
    <row r="8" spans="1:9" x14ac:dyDescent="0.25">
      <c r="A8" s="69" t="s">
        <v>113</v>
      </c>
      <c r="B8" s="70"/>
      <c r="C8" s="70"/>
      <c r="D8" s="70"/>
      <c r="E8" s="70"/>
      <c r="F8" s="70"/>
      <c r="G8" s="71"/>
      <c r="H8" s="79">
        <v>33674.01</v>
      </c>
      <c r="I8" s="80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3960</v>
      </c>
      <c r="I9" s="97"/>
    </row>
    <row r="10" spans="1:9" ht="15.75" thickBot="1" x14ac:dyDescent="0.3">
      <c r="A10" s="27"/>
      <c r="B10" s="111"/>
      <c r="C10" s="111"/>
      <c r="D10" s="111"/>
      <c r="E10" s="111"/>
      <c r="F10" s="111"/>
      <c r="G10" s="28"/>
      <c r="H10" s="33"/>
      <c r="I10" s="34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172"/>
      <c r="H11" s="56">
        <f>H12+H13+H14+H15+H16+H18+H19+H21+H22+H23+H24+H25+H26+H27+H20</f>
        <v>278717.65999999997</v>
      </c>
      <c r="I11" s="119"/>
    </row>
    <row r="12" spans="1:9" x14ac:dyDescent="0.25">
      <c r="A12" s="82" t="s">
        <v>58</v>
      </c>
      <c r="B12" s="83"/>
      <c r="C12" s="83"/>
      <c r="D12" s="83"/>
      <c r="E12" s="83"/>
      <c r="F12" s="83"/>
      <c r="G12" s="83"/>
      <c r="H12" s="85">
        <v>1125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169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169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169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71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71"/>
      <c r="H17" s="79"/>
      <c r="I17" s="80"/>
    </row>
    <row r="18" spans="1:9" x14ac:dyDescent="0.25">
      <c r="A18" s="69" t="s">
        <v>145</v>
      </c>
      <c r="B18" s="70"/>
      <c r="C18" s="70"/>
      <c r="D18" s="70"/>
      <c r="E18" s="70"/>
      <c r="F18" s="70"/>
      <c r="G18" s="169"/>
      <c r="H18" s="79">
        <v>7500</v>
      </c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70"/>
      <c r="H19" s="79">
        <v>338.4</v>
      </c>
      <c r="I19" s="80"/>
    </row>
    <row r="20" spans="1:9" x14ac:dyDescent="0.25">
      <c r="A20" s="69" t="s">
        <v>50</v>
      </c>
      <c r="B20" s="70"/>
      <c r="C20" s="70"/>
      <c r="D20" s="70"/>
      <c r="E20" s="70"/>
      <c r="F20" s="70"/>
      <c r="G20" s="169"/>
      <c r="H20" s="33"/>
      <c r="I20" s="34"/>
    </row>
    <row r="21" spans="1:9" x14ac:dyDescent="0.25">
      <c r="A21" s="35" t="s">
        <v>10</v>
      </c>
      <c r="B21" s="36"/>
      <c r="C21" s="36"/>
      <c r="D21" s="36"/>
      <c r="E21" s="36"/>
      <c r="F21" s="36"/>
      <c r="G21" s="36"/>
      <c r="H21" s="96">
        <v>14002.8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6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6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6"/>
      <c r="H24" s="33">
        <v>48139.92</v>
      </c>
      <c r="I24" s="34"/>
    </row>
    <row r="25" spans="1:9" x14ac:dyDescent="0.25">
      <c r="A25" s="35" t="s">
        <v>48</v>
      </c>
      <c r="B25" s="36"/>
      <c r="C25" s="36"/>
      <c r="D25" s="36"/>
      <c r="E25" s="36"/>
      <c r="F25" s="36"/>
      <c r="G25" s="36"/>
      <c r="H25" s="33">
        <v>151593.54999999999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6"/>
      <c r="H26" s="45">
        <v>46539.22</v>
      </c>
      <c r="I26" s="46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59"/>
      <c r="H27" s="61">
        <v>5120.93</v>
      </c>
      <c r="I27" s="62"/>
    </row>
    <row r="28" spans="1:9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112">
        <v>269330.86</v>
      </c>
      <c r="I28" s="113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50"/>
      <c r="I29" s="52"/>
    </row>
    <row r="30" spans="1:9" ht="15.75" thickBot="1" x14ac:dyDescent="0.3">
      <c r="A30" s="9" t="s">
        <v>72</v>
      </c>
      <c r="B30" s="10"/>
      <c r="C30" s="10"/>
      <c r="D30" s="10"/>
      <c r="E30" s="10"/>
      <c r="F30" s="10"/>
      <c r="G30" s="10"/>
      <c r="H30" s="12">
        <f>H31</f>
        <v>110709.28</v>
      </c>
      <c r="I30" s="16"/>
    </row>
    <row r="31" spans="1:9" ht="15.75" thickBot="1" x14ac:dyDescent="0.3">
      <c r="A31" s="91" t="s">
        <v>147</v>
      </c>
      <c r="B31" s="92"/>
      <c r="C31" s="92"/>
      <c r="D31" s="92"/>
      <c r="E31" s="92"/>
      <c r="F31" s="92"/>
      <c r="G31" s="93"/>
      <c r="H31" s="77">
        <v>110709.28</v>
      </c>
      <c r="I31" s="78"/>
    </row>
    <row r="32" spans="1:9" ht="15.75" thickBot="1" x14ac:dyDescent="0.3">
      <c r="A32" s="185"/>
      <c r="B32" s="184"/>
      <c r="C32" s="184"/>
      <c r="D32" s="184"/>
      <c r="E32" s="184"/>
      <c r="F32" s="184"/>
      <c r="G32" s="186"/>
      <c r="H32" s="63"/>
      <c r="I32" s="64"/>
    </row>
    <row r="33" spans="1:9" x14ac:dyDescent="0.25">
      <c r="A33" s="151" t="s">
        <v>102</v>
      </c>
      <c r="B33" s="152"/>
      <c r="C33" s="152"/>
      <c r="D33" s="152"/>
      <c r="E33" s="152"/>
      <c r="F33" s="152"/>
      <c r="G33" s="153"/>
      <c r="H33" s="176">
        <v>7960.7599999999984</v>
      </c>
      <c r="I33" s="177"/>
    </row>
    <row r="34" spans="1:9" x14ac:dyDescent="0.25">
      <c r="A34" s="19" t="s">
        <v>70</v>
      </c>
      <c r="B34" s="20"/>
      <c r="C34" s="20"/>
      <c r="D34" s="20"/>
      <c r="E34" s="20"/>
      <c r="F34" s="20"/>
      <c r="G34" s="21"/>
      <c r="H34" s="22">
        <v>42463.8</v>
      </c>
      <c r="I34" s="23"/>
    </row>
    <row r="35" spans="1:9" ht="15.75" thickBot="1" x14ac:dyDescent="0.3">
      <c r="A35" s="178" t="s">
        <v>71</v>
      </c>
      <c r="B35" s="179"/>
      <c r="C35" s="179"/>
      <c r="D35" s="179"/>
      <c r="E35" s="179"/>
      <c r="F35" s="179"/>
      <c r="G35" s="268"/>
      <c r="H35" s="180">
        <v>41455.15</v>
      </c>
      <c r="I35" s="181"/>
    </row>
    <row r="36" spans="1:9" ht="15.75" thickBot="1" x14ac:dyDescent="0.3">
      <c r="A36" s="136"/>
      <c r="B36" s="137"/>
      <c r="C36" s="137"/>
      <c r="D36" s="137"/>
      <c r="E36" s="137"/>
      <c r="F36" s="137"/>
      <c r="G36" s="138"/>
      <c r="H36" s="136"/>
      <c r="I36" s="138"/>
    </row>
    <row r="37" spans="1:9" ht="15.75" thickBot="1" x14ac:dyDescent="0.3">
      <c r="A37" s="9" t="s">
        <v>13</v>
      </c>
      <c r="B37" s="10"/>
      <c r="C37" s="10"/>
      <c r="D37" s="10"/>
      <c r="E37" s="10"/>
      <c r="F37" s="10"/>
      <c r="G37" s="10"/>
      <c r="H37" s="12">
        <f>H11+H30</f>
        <v>389426.93999999994</v>
      </c>
      <c r="I37" s="13"/>
    </row>
    <row r="38" spans="1:9" x14ac:dyDescent="0.25">
      <c r="A38" s="47"/>
      <c r="B38" s="48"/>
      <c r="C38" s="48"/>
      <c r="D38" s="48"/>
      <c r="E38" s="48"/>
      <c r="F38" s="48"/>
      <c r="G38" s="48"/>
      <c r="H38" s="47"/>
      <c r="I38" s="49"/>
    </row>
    <row r="39" spans="1:9" x14ac:dyDescent="0.25">
      <c r="A39" s="19" t="s">
        <v>123</v>
      </c>
      <c r="B39" s="20"/>
      <c r="C39" s="20"/>
      <c r="D39" s="20"/>
      <c r="E39" s="20"/>
      <c r="F39" s="20"/>
      <c r="G39" s="20"/>
      <c r="H39" s="22">
        <f>H4+H11-H28</f>
        <v>445421.51</v>
      </c>
      <c r="I39" s="23"/>
    </row>
    <row r="40" spans="1:9" x14ac:dyDescent="0.25">
      <c r="A40" s="19" t="s">
        <v>118</v>
      </c>
      <c r="B40" s="20"/>
      <c r="C40" s="20"/>
      <c r="D40" s="20"/>
      <c r="E40" s="20"/>
      <c r="F40" s="20"/>
      <c r="G40" s="20"/>
      <c r="H40" s="22">
        <f>H6-H30+H8+H9-H7</f>
        <v>9324.8100000000013</v>
      </c>
      <c r="I40" s="23"/>
    </row>
    <row r="41" spans="1:9" x14ac:dyDescent="0.25">
      <c r="A41" s="187" t="s">
        <v>125</v>
      </c>
      <c r="B41" s="20"/>
      <c r="C41" s="20"/>
      <c r="D41" s="20"/>
      <c r="E41" s="20"/>
      <c r="F41" s="20"/>
      <c r="G41" s="20"/>
      <c r="H41" s="22">
        <f>H33+H34-H35</f>
        <v>8969.4099999999962</v>
      </c>
      <c r="I41" s="23"/>
    </row>
    <row r="42" spans="1:9" x14ac:dyDescent="0.25">
      <c r="A42" s="65"/>
      <c r="B42" s="66"/>
      <c r="C42" s="66"/>
      <c r="D42" s="66"/>
      <c r="E42" s="66"/>
      <c r="F42" s="66"/>
      <c r="G42" s="187"/>
      <c r="H42" s="27"/>
      <c r="I42" s="28"/>
    </row>
    <row r="43" spans="1:9" x14ac:dyDescent="0.25">
      <c r="A43" s="69" t="s">
        <v>14</v>
      </c>
      <c r="B43" s="70"/>
      <c r="C43" s="70"/>
      <c r="D43" s="70"/>
      <c r="E43" s="70"/>
      <c r="F43" s="70"/>
      <c r="G43" s="169"/>
      <c r="H43" s="79"/>
      <c r="I43" s="80"/>
    </row>
    <row r="44" spans="1:9" x14ac:dyDescent="0.25">
      <c r="A44" s="35" t="s">
        <v>15</v>
      </c>
      <c r="B44" s="36"/>
      <c r="C44" s="36"/>
      <c r="D44" s="36"/>
      <c r="E44" s="36"/>
      <c r="F44" s="36"/>
      <c r="G44" s="36"/>
      <c r="H44" s="22">
        <v>10.5</v>
      </c>
      <c r="I44" s="23"/>
    </row>
    <row r="45" spans="1:9" ht="15.75" thickBot="1" x14ac:dyDescent="0.3">
      <c r="A45" s="40" t="s">
        <v>52</v>
      </c>
      <c r="B45" s="41"/>
      <c r="C45" s="41"/>
      <c r="D45" s="41"/>
      <c r="E45" s="41"/>
      <c r="F45" s="41"/>
      <c r="G45" s="41"/>
      <c r="H45" s="290">
        <f>(H7+H11+H34)/(H8+H9+H28+H35)*H44</f>
        <v>10.532264850911838</v>
      </c>
      <c r="I45" s="291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A40:G40"/>
    <mergeCell ref="H40:I40"/>
    <mergeCell ref="A38:G38"/>
    <mergeCell ref="H38:I38"/>
    <mergeCell ref="A48:C48"/>
    <mergeCell ref="G48:I48"/>
    <mergeCell ref="A42:G42"/>
    <mergeCell ref="H42:I42"/>
    <mergeCell ref="A43:G43"/>
    <mergeCell ref="H43:I43"/>
    <mergeCell ref="A44:G44"/>
    <mergeCell ref="H44:I44"/>
    <mergeCell ref="A45:G45"/>
    <mergeCell ref="H45:I45"/>
    <mergeCell ref="A41:G41"/>
    <mergeCell ref="H41:I41"/>
    <mergeCell ref="A37:G37"/>
    <mergeCell ref="H37:I37"/>
    <mergeCell ref="A31:G31"/>
    <mergeCell ref="H31:I31"/>
    <mergeCell ref="A34:G34"/>
    <mergeCell ref="H34:I34"/>
    <mergeCell ref="A35:G35"/>
    <mergeCell ref="H35:I35"/>
    <mergeCell ref="A32:G32"/>
    <mergeCell ref="H32:I32"/>
    <mergeCell ref="A36:G36"/>
    <mergeCell ref="H36:I36"/>
    <mergeCell ref="A39:G39"/>
    <mergeCell ref="H39:I39"/>
    <mergeCell ref="A25:G25"/>
    <mergeCell ref="H25:I25"/>
    <mergeCell ref="A26:G26"/>
    <mergeCell ref="H26:I26"/>
    <mergeCell ref="A33:G33"/>
    <mergeCell ref="H33:I33"/>
    <mergeCell ref="A27:G27"/>
    <mergeCell ref="H27:I27"/>
    <mergeCell ref="A30:G30"/>
    <mergeCell ref="H30:I30"/>
    <mergeCell ref="A29:G29"/>
    <mergeCell ref="H29:I29"/>
    <mergeCell ref="A28:G28"/>
    <mergeCell ref="H28:I28"/>
    <mergeCell ref="H20:I20"/>
    <mergeCell ref="A16:G17"/>
    <mergeCell ref="H16:I17"/>
    <mergeCell ref="A20:G20"/>
    <mergeCell ref="A24:G24"/>
    <mergeCell ref="H24:I24"/>
    <mergeCell ref="A22:G22"/>
    <mergeCell ref="H22:I22"/>
    <mergeCell ref="A23:G23"/>
    <mergeCell ref="H23:I23"/>
    <mergeCell ref="A21:G21"/>
    <mergeCell ref="H21:I21"/>
    <mergeCell ref="A11:G11"/>
    <mergeCell ref="H11:I11"/>
    <mergeCell ref="A12:G12"/>
    <mergeCell ref="H12:I12"/>
    <mergeCell ref="A13:G13"/>
    <mergeCell ref="H13:I13"/>
    <mergeCell ref="A14:G14"/>
    <mergeCell ref="H14:I14"/>
    <mergeCell ref="A18:G18"/>
    <mergeCell ref="H18:I18"/>
    <mergeCell ref="A19:G19"/>
    <mergeCell ref="H19:I19"/>
    <mergeCell ref="A15:G15"/>
    <mergeCell ref="H15:I15"/>
    <mergeCell ref="A1:I1"/>
    <mergeCell ref="C2:F2"/>
    <mergeCell ref="A3:G3"/>
    <mergeCell ref="H3:I3"/>
    <mergeCell ref="A4:G4"/>
    <mergeCell ref="H4:I4"/>
    <mergeCell ref="A10:G10"/>
    <mergeCell ref="H10:I10"/>
    <mergeCell ref="H6:I6"/>
    <mergeCell ref="A6:G6"/>
    <mergeCell ref="A5:G5"/>
    <mergeCell ref="H5:I5"/>
    <mergeCell ref="A8:G8"/>
    <mergeCell ref="H8:I8"/>
    <mergeCell ref="A9:G9"/>
    <mergeCell ref="H9:I9"/>
    <mergeCell ref="A7:G7"/>
    <mergeCell ref="H7:I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2" workbookViewId="0">
      <selection activeCell="K30" sqref="K30"/>
    </sheetView>
  </sheetViews>
  <sheetFormatPr defaultRowHeight="15" x14ac:dyDescent="0.25"/>
  <sheetData>
    <row r="1" spans="1:9" ht="18.75" x14ac:dyDescent="0.3">
      <c r="A1" s="87" t="s">
        <v>45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" t="s">
        <v>89</v>
      </c>
      <c r="B4" s="20"/>
      <c r="C4" s="20"/>
      <c r="D4" s="20"/>
      <c r="E4" s="20"/>
      <c r="F4" s="20"/>
      <c r="G4" s="20"/>
      <c r="H4" s="109">
        <v>167756.41000000003</v>
      </c>
      <c r="I4" s="110"/>
    </row>
    <row r="5" spans="1:9" x14ac:dyDescent="0.25">
      <c r="A5" s="27"/>
      <c r="B5" s="111"/>
      <c r="C5" s="111"/>
      <c r="D5" s="111"/>
      <c r="E5" s="111"/>
      <c r="F5" s="111"/>
      <c r="G5" s="28"/>
      <c r="H5" s="27"/>
      <c r="I5" s="28"/>
    </row>
    <row r="6" spans="1:9" x14ac:dyDescent="0.25">
      <c r="A6" s="19" t="s">
        <v>85</v>
      </c>
      <c r="B6" s="20"/>
      <c r="C6" s="20"/>
      <c r="D6" s="20"/>
      <c r="E6" s="20"/>
      <c r="F6" s="20"/>
      <c r="G6" s="20"/>
      <c r="H6" s="22">
        <v>857.04999999999563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58288.800000000003</v>
      </c>
      <c r="I7" s="78"/>
    </row>
    <row r="8" spans="1:9" x14ac:dyDescent="0.25">
      <c r="A8" s="35" t="s">
        <v>113</v>
      </c>
      <c r="B8" s="36"/>
      <c r="C8" s="36"/>
      <c r="D8" s="36"/>
      <c r="E8" s="36"/>
      <c r="F8" s="36"/>
      <c r="G8" s="37"/>
      <c r="H8" s="79">
        <v>52746.93</v>
      </c>
      <c r="I8" s="80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2880</v>
      </c>
      <c r="I9" s="97"/>
    </row>
    <row r="10" spans="1:9" ht="15.75" thickBot="1" x14ac:dyDescent="0.3">
      <c r="A10" s="69"/>
      <c r="B10" s="70"/>
      <c r="C10" s="70"/>
      <c r="D10" s="70"/>
      <c r="E10" s="70"/>
      <c r="F10" s="70"/>
      <c r="G10" s="169"/>
      <c r="H10" s="79"/>
      <c r="I10" s="80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172"/>
      <c r="H11" s="56">
        <f>H12+H13+H14+H15+H16+H18+H19+H21+H22+H23+H24+H25+H26+H27+H20</f>
        <v>283043.31</v>
      </c>
      <c r="I11" s="198"/>
    </row>
    <row r="12" spans="1:9" x14ac:dyDescent="0.25">
      <c r="A12" s="82" t="s">
        <v>57</v>
      </c>
      <c r="B12" s="83"/>
      <c r="C12" s="83"/>
      <c r="D12" s="83"/>
      <c r="E12" s="83"/>
      <c r="F12" s="83"/>
      <c r="G12" s="83"/>
      <c r="H12" s="85">
        <v>1799.5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169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169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169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71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71"/>
      <c r="H17" s="79"/>
      <c r="I17" s="80"/>
    </row>
    <row r="18" spans="1:9" x14ac:dyDescent="0.25">
      <c r="A18" s="69" t="s">
        <v>9</v>
      </c>
      <c r="B18" s="70"/>
      <c r="C18" s="70"/>
      <c r="D18" s="70"/>
      <c r="E18" s="70"/>
      <c r="F18" s="70"/>
      <c r="G18" s="169"/>
      <c r="H18" s="79"/>
      <c r="I18" s="80"/>
    </row>
    <row r="19" spans="1:9" x14ac:dyDescent="0.25">
      <c r="A19" s="261" t="s">
        <v>0</v>
      </c>
      <c r="B19" s="262"/>
      <c r="C19" s="262"/>
      <c r="D19" s="262"/>
      <c r="E19" s="262"/>
      <c r="F19" s="262"/>
      <c r="G19" s="309"/>
      <c r="H19" s="79"/>
      <c r="I19" s="80"/>
    </row>
    <row r="20" spans="1:9" x14ac:dyDescent="0.25">
      <c r="A20" s="35" t="s">
        <v>50</v>
      </c>
      <c r="B20" s="36"/>
      <c r="C20" s="36"/>
      <c r="D20" s="36"/>
      <c r="E20" s="36"/>
      <c r="F20" s="36"/>
      <c r="G20" s="37"/>
      <c r="H20" s="96">
        <v>5040</v>
      </c>
      <c r="I20" s="97"/>
    </row>
    <row r="21" spans="1:9" x14ac:dyDescent="0.25">
      <c r="A21" s="35" t="s">
        <v>10</v>
      </c>
      <c r="B21" s="36"/>
      <c r="C21" s="36"/>
      <c r="D21" s="36"/>
      <c r="E21" s="36"/>
      <c r="F21" s="36"/>
      <c r="G21" s="36"/>
      <c r="H21" s="96">
        <v>14002.8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6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6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6"/>
      <c r="H24" s="33">
        <v>49400.639999999999</v>
      </c>
      <c r="I24" s="34"/>
    </row>
    <row r="25" spans="1:9" x14ac:dyDescent="0.25">
      <c r="A25" s="35" t="s">
        <v>48</v>
      </c>
      <c r="B25" s="36"/>
      <c r="C25" s="36"/>
      <c r="D25" s="36"/>
      <c r="E25" s="36"/>
      <c r="F25" s="36"/>
      <c r="G25" s="36"/>
      <c r="H25" s="33">
        <v>155563.57999999999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6"/>
      <c r="H26" s="63">
        <v>47758.02</v>
      </c>
      <c r="I26" s="64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59"/>
      <c r="H27" s="61">
        <v>5120.93</v>
      </c>
      <c r="I27" s="62"/>
    </row>
    <row r="28" spans="1:9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112">
        <v>263943.44</v>
      </c>
      <c r="I28" s="113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50"/>
      <c r="I29" s="52"/>
    </row>
    <row r="30" spans="1:9" ht="15.75" thickBot="1" x14ac:dyDescent="0.3">
      <c r="A30" s="9" t="s">
        <v>72</v>
      </c>
      <c r="B30" s="271"/>
      <c r="C30" s="271"/>
      <c r="D30" s="271"/>
      <c r="E30" s="271"/>
      <c r="F30" s="271"/>
      <c r="G30" s="272"/>
      <c r="H30" s="12">
        <v>0</v>
      </c>
      <c r="I30" s="13"/>
    </row>
    <row r="31" spans="1:9" ht="15.75" thickBot="1" x14ac:dyDescent="0.3">
      <c r="A31" s="215"/>
      <c r="B31" s="216"/>
      <c r="C31" s="216"/>
      <c r="D31" s="216"/>
      <c r="E31" s="216"/>
      <c r="F31" s="216"/>
      <c r="G31" s="217"/>
      <c r="H31" s="218"/>
      <c r="I31" s="219"/>
    </row>
    <row r="32" spans="1:9" x14ac:dyDescent="0.25">
      <c r="A32" s="195" t="s">
        <v>94</v>
      </c>
      <c r="B32" s="196"/>
      <c r="C32" s="196"/>
      <c r="D32" s="196"/>
      <c r="E32" s="196"/>
      <c r="F32" s="196"/>
      <c r="G32" s="197"/>
      <c r="H32" s="154">
        <v>4816.5400000000009</v>
      </c>
      <c r="I32" s="155"/>
    </row>
    <row r="33" spans="1:9" x14ac:dyDescent="0.25">
      <c r="A33" s="19" t="s">
        <v>70</v>
      </c>
      <c r="B33" s="20"/>
      <c r="C33" s="20"/>
      <c r="D33" s="20"/>
      <c r="E33" s="20"/>
      <c r="F33" s="20"/>
      <c r="G33" s="21"/>
      <c r="H33" s="22">
        <v>43716.6</v>
      </c>
      <c r="I33" s="23"/>
    </row>
    <row r="34" spans="1:9" ht="15.75" thickBot="1" x14ac:dyDescent="0.3">
      <c r="A34" s="178" t="s">
        <v>71</v>
      </c>
      <c r="B34" s="179"/>
      <c r="C34" s="179"/>
      <c r="D34" s="179"/>
      <c r="E34" s="179"/>
      <c r="F34" s="179"/>
      <c r="G34" s="268"/>
      <c r="H34" s="180">
        <v>39514.35</v>
      </c>
      <c r="I34" s="181"/>
    </row>
    <row r="35" spans="1:9" ht="15.75" thickBot="1" x14ac:dyDescent="0.3">
      <c r="A35" s="4"/>
      <c r="B35" s="5"/>
      <c r="C35" s="5"/>
      <c r="D35" s="5"/>
      <c r="E35" s="5"/>
      <c r="F35" s="5"/>
      <c r="G35" s="6"/>
      <c r="H35" s="7"/>
      <c r="I35" s="8"/>
    </row>
    <row r="36" spans="1:9" ht="15.75" thickBot="1" x14ac:dyDescent="0.3">
      <c r="A36" s="9" t="s">
        <v>13</v>
      </c>
      <c r="B36" s="10"/>
      <c r="C36" s="10"/>
      <c r="D36" s="10"/>
      <c r="E36" s="10"/>
      <c r="F36" s="10"/>
      <c r="G36" s="10"/>
      <c r="H36" s="12">
        <f>H11+H30</f>
        <v>283043.31</v>
      </c>
      <c r="I36" s="13"/>
    </row>
    <row r="37" spans="1:9" x14ac:dyDescent="0.25">
      <c r="A37" s="63"/>
      <c r="B37" s="228"/>
      <c r="C37" s="228"/>
      <c r="D37" s="228"/>
      <c r="E37" s="228"/>
      <c r="F37" s="228"/>
      <c r="G37" s="228"/>
      <c r="H37" s="107"/>
      <c r="I37" s="108"/>
    </row>
    <row r="38" spans="1:9" x14ac:dyDescent="0.25">
      <c r="A38" s="19" t="s">
        <v>123</v>
      </c>
      <c r="B38" s="20"/>
      <c r="C38" s="20"/>
      <c r="D38" s="20"/>
      <c r="E38" s="20"/>
      <c r="F38" s="20"/>
      <c r="G38" s="20"/>
      <c r="H38" s="22">
        <f>H4+H11-H28</f>
        <v>186856.28000000003</v>
      </c>
      <c r="I38" s="23"/>
    </row>
    <row r="39" spans="1:9" x14ac:dyDescent="0.25">
      <c r="A39" s="19" t="s">
        <v>135</v>
      </c>
      <c r="B39" s="20"/>
      <c r="C39" s="20"/>
      <c r="D39" s="20"/>
      <c r="E39" s="20"/>
      <c r="F39" s="20"/>
      <c r="G39" s="20"/>
      <c r="H39" s="22">
        <f>H7-H6-H8-H9</f>
        <v>1804.820000000007</v>
      </c>
      <c r="I39" s="23"/>
    </row>
    <row r="40" spans="1:9" x14ac:dyDescent="0.25">
      <c r="A40" s="187" t="s">
        <v>125</v>
      </c>
      <c r="B40" s="20"/>
      <c r="C40" s="20"/>
      <c r="D40" s="20"/>
      <c r="E40" s="20"/>
      <c r="F40" s="20"/>
      <c r="G40" s="20"/>
      <c r="H40" s="22">
        <f>H32+H33-H34</f>
        <v>9018.7900000000009</v>
      </c>
      <c r="I40" s="23"/>
    </row>
    <row r="41" spans="1:9" x14ac:dyDescent="0.25">
      <c r="A41" s="27"/>
      <c r="B41" s="111"/>
      <c r="C41" s="111"/>
      <c r="D41" s="111"/>
      <c r="E41" s="111"/>
      <c r="F41" s="111"/>
      <c r="G41" s="111"/>
      <c r="H41" s="27"/>
      <c r="I41" s="28"/>
    </row>
    <row r="42" spans="1:9" x14ac:dyDescent="0.25">
      <c r="A42" s="315" t="s">
        <v>14</v>
      </c>
      <c r="B42" s="316"/>
      <c r="C42" s="316"/>
      <c r="D42" s="316"/>
      <c r="E42" s="316"/>
      <c r="F42" s="316"/>
      <c r="G42" s="316"/>
      <c r="H42" s="33"/>
      <c r="I42" s="34"/>
    </row>
    <row r="43" spans="1:9" x14ac:dyDescent="0.25">
      <c r="A43" s="35" t="s">
        <v>15</v>
      </c>
      <c r="B43" s="36"/>
      <c r="C43" s="36"/>
      <c r="D43" s="36"/>
      <c r="E43" s="36"/>
      <c r="F43" s="36"/>
      <c r="G43" s="36"/>
      <c r="H43" s="213">
        <v>13.5</v>
      </c>
      <c r="I43" s="214"/>
    </row>
    <row r="44" spans="1:9" ht="15.75" thickBot="1" x14ac:dyDescent="0.3">
      <c r="A44" s="40" t="s">
        <v>52</v>
      </c>
      <c r="B44" s="41"/>
      <c r="C44" s="41"/>
      <c r="D44" s="41"/>
      <c r="E44" s="41"/>
      <c r="F44" s="41"/>
      <c r="G44" s="41"/>
      <c r="H44" s="290">
        <f>(H7+H11+H33)/(H8+H9+H28+H34)*H43</f>
        <v>14.476131384816375</v>
      </c>
      <c r="I44" s="291"/>
    </row>
    <row r="47" spans="1:9" x14ac:dyDescent="0.25">
      <c r="A47" s="29" t="s">
        <v>18</v>
      </c>
      <c r="B47" s="29"/>
      <c r="C47" s="29"/>
      <c r="G47" s="29" t="s">
        <v>19</v>
      </c>
      <c r="H47" s="29"/>
      <c r="I47" s="29"/>
    </row>
  </sheetData>
  <mergeCells count="86">
    <mergeCell ref="A32:G32"/>
    <mergeCell ref="H32:I32"/>
    <mergeCell ref="A35:G35"/>
    <mergeCell ref="H35:I35"/>
    <mergeCell ref="A40:G40"/>
    <mergeCell ref="H40:I40"/>
    <mergeCell ref="A33:G33"/>
    <mergeCell ref="H33:I33"/>
    <mergeCell ref="A34:G34"/>
    <mergeCell ref="H34:I34"/>
    <mergeCell ref="A38:G38"/>
    <mergeCell ref="H38:I38"/>
    <mergeCell ref="A39:G39"/>
    <mergeCell ref="H39:I39"/>
    <mergeCell ref="A31:G31"/>
    <mergeCell ref="H31:I31"/>
    <mergeCell ref="A47:C47"/>
    <mergeCell ref="G47:I47"/>
    <mergeCell ref="A43:G43"/>
    <mergeCell ref="H43:I43"/>
    <mergeCell ref="A44:G44"/>
    <mergeCell ref="H44:I44"/>
    <mergeCell ref="A42:G42"/>
    <mergeCell ref="H42:I42"/>
    <mergeCell ref="A41:G41"/>
    <mergeCell ref="A36:G36"/>
    <mergeCell ref="H36:I36"/>
    <mergeCell ref="H41:I41"/>
    <mergeCell ref="A37:G37"/>
    <mergeCell ref="H37:I37"/>
    <mergeCell ref="A26:G26"/>
    <mergeCell ref="H26:I26"/>
    <mergeCell ref="A27:G27"/>
    <mergeCell ref="H27:I27"/>
    <mergeCell ref="H30:I30"/>
    <mergeCell ref="A29:G29"/>
    <mergeCell ref="H29:I29"/>
    <mergeCell ref="A28:G28"/>
    <mergeCell ref="H28:I28"/>
    <mergeCell ref="A30:G30"/>
    <mergeCell ref="A23:G23"/>
    <mergeCell ref="H23:I23"/>
    <mergeCell ref="A24:G24"/>
    <mergeCell ref="H24:I24"/>
    <mergeCell ref="A25:G25"/>
    <mergeCell ref="H25:I25"/>
    <mergeCell ref="A21:G21"/>
    <mergeCell ref="H21:I21"/>
    <mergeCell ref="A20:G20"/>
    <mergeCell ref="H20:I20"/>
    <mergeCell ref="A22:G22"/>
    <mergeCell ref="H22:I22"/>
    <mergeCell ref="A11:G11"/>
    <mergeCell ref="H11:I11"/>
    <mergeCell ref="A12:G12"/>
    <mergeCell ref="H12:I12"/>
    <mergeCell ref="A13:G13"/>
    <mergeCell ref="H13:I13"/>
    <mergeCell ref="A14:G14"/>
    <mergeCell ref="A18:G18"/>
    <mergeCell ref="H18:I18"/>
    <mergeCell ref="A19:G19"/>
    <mergeCell ref="H19:I19"/>
    <mergeCell ref="H14:I14"/>
    <mergeCell ref="A15:G15"/>
    <mergeCell ref="H15:I15"/>
    <mergeCell ref="A16:G17"/>
    <mergeCell ref="H16:I17"/>
    <mergeCell ref="A8:G8"/>
    <mergeCell ref="H8:I8"/>
    <mergeCell ref="A10:G10"/>
    <mergeCell ref="H10:I10"/>
    <mergeCell ref="A6:G6"/>
    <mergeCell ref="H6:I6"/>
    <mergeCell ref="A9:G9"/>
    <mergeCell ref="H9:I9"/>
    <mergeCell ref="A7:G7"/>
    <mergeCell ref="H7:I7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5" workbookViewId="0">
      <selection activeCell="H45" sqref="H45:I45"/>
    </sheetView>
  </sheetViews>
  <sheetFormatPr defaultRowHeight="15" x14ac:dyDescent="0.25"/>
  <sheetData>
    <row r="1" spans="1:9" ht="18.75" x14ac:dyDescent="0.3">
      <c r="A1" s="87" t="s">
        <v>46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x14ac:dyDescent="0.25">
      <c r="A3" s="47"/>
      <c r="B3" s="48"/>
      <c r="C3" s="48"/>
      <c r="D3" s="48"/>
      <c r="E3" s="48"/>
      <c r="F3" s="48"/>
      <c r="G3" s="49"/>
      <c r="H3" s="176" t="s">
        <v>2</v>
      </c>
      <c r="I3" s="177"/>
    </row>
    <row r="4" spans="1:9" x14ac:dyDescent="0.25">
      <c r="A4" s="19" t="s">
        <v>100</v>
      </c>
      <c r="B4" s="20"/>
      <c r="C4" s="20"/>
      <c r="D4" s="20"/>
      <c r="E4" s="20"/>
      <c r="F4" s="20"/>
      <c r="G4" s="21"/>
      <c r="H4" s="22">
        <v>109361.81999999998</v>
      </c>
      <c r="I4" s="28"/>
    </row>
    <row r="5" spans="1:9" x14ac:dyDescent="0.25">
      <c r="A5" s="27"/>
      <c r="B5" s="111"/>
      <c r="C5" s="111"/>
      <c r="D5" s="111"/>
      <c r="E5" s="111"/>
      <c r="F5" s="111"/>
      <c r="G5" s="28"/>
      <c r="H5" s="33"/>
      <c r="I5" s="34"/>
    </row>
    <row r="6" spans="1:9" x14ac:dyDescent="0.25">
      <c r="A6" s="19" t="s">
        <v>97</v>
      </c>
      <c r="B6" s="20"/>
      <c r="C6" s="20"/>
      <c r="D6" s="20"/>
      <c r="E6" s="20"/>
      <c r="F6" s="20"/>
      <c r="G6" s="21"/>
      <c r="H6" s="27">
        <v>162603.80999999997</v>
      </c>
      <c r="I6" s="28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94">
        <v>31012.080000000002</v>
      </c>
      <c r="I7" s="95"/>
    </row>
    <row r="8" spans="1:9" x14ac:dyDescent="0.25">
      <c r="A8" s="35" t="s">
        <v>113</v>
      </c>
      <c r="B8" s="36"/>
      <c r="C8" s="36"/>
      <c r="D8" s="36"/>
      <c r="E8" s="36"/>
      <c r="F8" s="36"/>
      <c r="G8" s="37"/>
      <c r="H8" s="79">
        <v>30359.279999999999</v>
      </c>
      <c r="I8" s="80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4080</v>
      </c>
      <c r="I9" s="97"/>
    </row>
    <row r="10" spans="1:9" ht="15.75" thickBot="1" x14ac:dyDescent="0.3">
      <c r="A10" s="69"/>
      <c r="B10" s="70"/>
      <c r="C10" s="70"/>
      <c r="D10" s="70"/>
      <c r="E10" s="70"/>
      <c r="F10" s="70"/>
      <c r="G10" s="71"/>
      <c r="H10" s="79"/>
      <c r="I10" s="80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55"/>
      <c r="H11" s="56">
        <f>H12+H13+H14+H15+H16+H18+H19+H21+H22+H23+H24+H25+H26+H27+H20</f>
        <v>297503.84000000003</v>
      </c>
      <c r="I11" s="119"/>
    </row>
    <row r="12" spans="1:9" x14ac:dyDescent="0.25">
      <c r="A12" s="82" t="s">
        <v>57</v>
      </c>
      <c r="B12" s="83"/>
      <c r="C12" s="83"/>
      <c r="D12" s="83"/>
      <c r="E12" s="83"/>
      <c r="F12" s="83"/>
      <c r="G12" s="84"/>
      <c r="H12" s="85">
        <v>5576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71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71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71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00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00"/>
      <c r="H17" s="79"/>
      <c r="I17" s="80"/>
    </row>
    <row r="18" spans="1:9" x14ac:dyDescent="0.25">
      <c r="A18" s="69" t="s">
        <v>9</v>
      </c>
      <c r="B18" s="70"/>
      <c r="C18" s="70"/>
      <c r="D18" s="70"/>
      <c r="E18" s="70"/>
      <c r="F18" s="70"/>
      <c r="G18" s="71"/>
      <c r="H18" s="79"/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03"/>
      <c r="H19" s="79"/>
      <c r="I19" s="80"/>
    </row>
    <row r="20" spans="1:9" x14ac:dyDescent="0.25">
      <c r="A20" s="69" t="s">
        <v>50</v>
      </c>
      <c r="B20" s="70"/>
      <c r="C20" s="70"/>
      <c r="D20" s="70"/>
      <c r="E20" s="70"/>
      <c r="F20" s="70"/>
      <c r="G20" s="71"/>
      <c r="H20" s="96">
        <v>5064</v>
      </c>
      <c r="I20" s="97"/>
    </row>
    <row r="21" spans="1:9" x14ac:dyDescent="0.25">
      <c r="A21" s="35" t="s">
        <v>10</v>
      </c>
      <c r="B21" s="36"/>
      <c r="C21" s="36"/>
      <c r="D21" s="36"/>
      <c r="E21" s="36"/>
      <c r="F21" s="36"/>
      <c r="G21" s="37"/>
      <c r="H21" s="96">
        <v>14936.32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7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7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7"/>
      <c r="H24" s="33">
        <v>51301.919999999998</v>
      </c>
      <c r="I24" s="34"/>
    </row>
    <row r="25" spans="1:9" x14ac:dyDescent="0.25">
      <c r="A25" s="35" t="s">
        <v>48</v>
      </c>
      <c r="B25" s="36"/>
      <c r="C25" s="36"/>
      <c r="D25" s="36"/>
      <c r="E25" s="36"/>
      <c r="F25" s="36"/>
      <c r="G25" s="37"/>
      <c r="H25" s="33">
        <v>161550.75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7"/>
      <c r="H26" s="63">
        <v>49596.08</v>
      </c>
      <c r="I26" s="64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60"/>
      <c r="H27" s="61">
        <v>5120.93</v>
      </c>
      <c r="I27" s="62"/>
    </row>
    <row r="28" spans="1:9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112">
        <v>295986.84000000003</v>
      </c>
      <c r="I28" s="113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50"/>
      <c r="I29" s="52"/>
    </row>
    <row r="30" spans="1:9" ht="15.75" thickBot="1" x14ac:dyDescent="0.3">
      <c r="A30" s="9" t="s">
        <v>72</v>
      </c>
      <c r="B30" s="10"/>
      <c r="C30" s="10"/>
      <c r="D30" s="10"/>
      <c r="E30" s="10"/>
      <c r="F30" s="10"/>
      <c r="G30" s="11"/>
      <c r="H30" s="12">
        <v>0</v>
      </c>
      <c r="I30" s="13"/>
    </row>
    <row r="31" spans="1:9" x14ac:dyDescent="0.25">
      <c r="A31" s="82" t="s">
        <v>73</v>
      </c>
      <c r="B31" s="83"/>
      <c r="C31" s="83"/>
      <c r="D31" s="83"/>
      <c r="E31" s="83"/>
      <c r="F31" s="83"/>
      <c r="G31" s="84"/>
      <c r="H31" s="154"/>
      <c r="I31" s="155"/>
    </row>
    <row r="32" spans="1:9" ht="15.75" thickBot="1" x14ac:dyDescent="0.3">
      <c r="A32" s="63"/>
      <c r="B32" s="228"/>
      <c r="C32" s="228"/>
      <c r="D32" s="228"/>
      <c r="E32" s="228"/>
      <c r="F32" s="228"/>
      <c r="G32" s="64"/>
      <c r="H32" s="167"/>
      <c r="I32" s="168"/>
    </row>
    <row r="33" spans="1:9" x14ac:dyDescent="0.25">
      <c r="A33" s="195" t="s">
        <v>84</v>
      </c>
      <c r="B33" s="196"/>
      <c r="C33" s="196"/>
      <c r="D33" s="196"/>
      <c r="E33" s="196"/>
      <c r="F33" s="196"/>
      <c r="G33" s="197"/>
      <c r="H33" s="154">
        <v>6223.4299999999967</v>
      </c>
      <c r="I33" s="155"/>
    </row>
    <row r="34" spans="1:9" x14ac:dyDescent="0.25">
      <c r="A34" s="19" t="s">
        <v>70</v>
      </c>
      <c r="B34" s="20"/>
      <c r="C34" s="20"/>
      <c r="D34" s="20"/>
      <c r="E34" s="20"/>
      <c r="F34" s="20"/>
      <c r="G34" s="21"/>
      <c r="H34" s="22">
        <v>46518.36</v>
      </c>
      <c r="I34" s="23"/>
    </row>
    <row r="35" spans="1:9" ht="15.75" thickBot="1" x14ac:dyDescent="0.3">
      <c r="A35" s="178" t="s">
        <v>71</v>
      </c>
      <c r="B35" s="179"/>
      <c r="C35" s="179"/>
      <c r="D35" s="179"/>
      <c r="E35" s="179"/>
      <c r="F35" s="179"/>
      <c r="G35" s="268"/>
      <c r="H35" s="180">
        <v>44062.36</v>
      </c>
      <c r="I35" s="181"/>
    </row>
    <row r="36" spans="1:9" ht="15.75" thickBot="1" x14ac:dyDescent="0.3">
      <c r="A36" s="136"/>
      <c r="B36" s="137"/>
      <c r="C36" s="137"/>
      <c r="D36" s="137"/>
      <c r="E36" s="137"/>
      <c r="F36" s="137"/>
      <c r="G36" s="138"/>
      <c r="H36" s="144"/>
      <c r="I36" s="145"/>
    </row>
    <row r="37" spans="1:9" ht="15.75" thickBot="1" x14ac:dyDescent="0.3">
      <c r="A37" s="9" t="s">
        <v>13</v>
      </c>
      <c r="B37" s="10"/>
      <c r="C37" s="10"/>
      <c r="D37" s="10"/>
      <c r="E37" s="10"/>
      <c r="F37" s="10"/>
      <c r="G37" s="11"/>
      <c r="H37" s="12">
        <f>H11+H30</f>
        <v>297503.84000000003</v>
      </c>
      <c r="I37" s="13"/>
    </row>
    <row r="38" spans="1:9" x14ac:dyDescent="0.25">
      <c r="A38" s="47"/>
      <c r="B38" s="48"/>
      <c r="C38" s="48"/>
      <c r="D38" s="48"/>
      <c r="E38" s="48"/>
      <c r="F38" s="48"/>
      <c r="G38" s="49"/>
      <c r="H38" s="133"/>
      <c r="I38" s="135"/>
    </row>
    <row r="39" spans="1:9" x14ac:dyDescent="0.25">
      <c r="A39" s="19" t="s">
        <v>137</v>
      </c>
      <c r="B39" s="20"/>
      <c r="C39" s="20"/>
      <c r="D39" s="20"/>
      <c r="E39" s="20"/>
      <c r="F39" s="20"/>
      <c r="G39" s="21"/>
      <c r="H39" s="22">
        <f>H4+H11-H28</f>
        <v>110878.82</v>
      </c>
      <c r="I39" s="23"/>
    </row>
    <row r="40" spans="1:9" x14ac:dyDescent="0.25">
      <c r="A40" s="19" t="s">
        <v>134</v>
      </c>
      <c r="B40" s="20"/>
      <c r="C40" s="20"/>
      <c r="D40" s="20"/>
      <c r="E40" s="20"/>
      <c r="F40" s="20"/>
      <c r="G40" s="21"/>
      <c r="H40" s="22">
        <f>H6+H7-H8-H9</f>
        <v>159176.60999999996</v>
      </c>
      <c r="I40" s="23"/>
    </row>
    <row r="41" spans="1:9" x14ac:dyDescent="0.25">
      <c r="A41" s="187" t="s">
        <v>125</v>
      </c>
      <c r="B41" s="20"/>
      <c r="C41" s="20"/>
      <c r="D41" s="20"/>
      <c r="E41" s="20"/>
      <c r="F41" s="20"/>
      <c r="G41" s="21"/>
      <c r="H41" s="22">
        <f>H33+H34-H35</f>
        <v>8679.429999999993</v>
      </c>
      <c r="I41" s="23"/>
    </row>
    <row r="42" spans="1:9" x14ac:dyDescent="0.25">
      <c r="A42" s="161"/>
      <c r="B42" s="162"/>
      <c r="C42" s="162"/>
      <c r="D42" s="162"/>
      <c r="E42" s="162"/>
      <c r="F42" s="162"/>
      <c r="G42" s="209"/>
      <c r="H42" s="161"/>
      <c r="I42" s="209"/>
    </row>
    <row r="43" spans="1:9" x14ac:dyDescent="0.25">
      <c r="A43" s="30" t="s">
        <v>14</v>
      </c>
      <c r="B43" s="31"/>
      <c r="C43" s="31"/>
      <c r="D43" s="31"/>
      <c r="E43" s="31"/>
      <c r="F43" s="31"/>
      <c r="G43" s="32"/>
      <c r="H43" s="79"/>
      <c r="I43" s="80"/>
    </row>
    <row r="44" spans="1:9" x14ac:dyDescent="0.25">
      <c r="A44" s="35" t="s">
        <v>15</v>
      </c>
      <c r="B44" s="36"/>
      <c r="C44" s="36"/>
      <c r="D44" s="36"/>
      <c r="E44" s="36"/>
      <c r="F44" s="36"/>
      <c r="G44" s="37"/>
      <c r="H44" s="213">
        <v>12.5</v>
      </c>
      <c r="I44" s="214"/>
    </row>
    <row r="45" spans="1:9" ht="15.75" thickBot="1" x14ac:dyDescent="0.3">
      <c r="A45" s="40" t="s">
        <v>52</v>
      </c>
      <c r="B45" s="41"/>
      <c r="C45" s="41"/>
      <c r="D45" s="41"/>
      <c r="E45" s="41"/>
      <c r="F45" s="41"/>
      <c r="G45" s="42"/>
      <c r="H45" s="317">
        <f>(H7+H11+H34)/(H8+H9+H28+H35)*H44</f>
        <v>12.518218183907823</v>
      </c>
      <c r="I45" s="318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A34:G34"/>
    <mergeCell ref="H34:I34"/>
    <mergeCell ref="A35:G35"/>
    <mergeCell ref="H35:I35"/>
    <mergeCell ref="A32:G32"/>
    <mergeCell ref="H32:I32"/>
    <mergeCell ref="A33:G33"/>
    <mergeCell ref="H33:I33"/>
    <mergeCell ref="A42:G42"/>
    <mergeCell ref="H42:I42"/>
    <mergeCell ref="A48:C48"/>
    <mergeCell ref="G48:I48"/>
    <mergeCell ref="A43:G43"/>
    <mergeCell ref="H43:I43"/>
    <mergeCell ref="A44:G44"/>
    <mergeCell ref="H44:I44"/>
    <mergeCell ref="A45:G45"/>
    <mergeCell ref="H45:I45"/>
    <mergeCell ref="A41:G41"/>
    <mergeCell ref="H41:I41"/>
    <mergeCell ref="A36:G36"/>
    <mergeCell ref="H36:I36"/>
    <mergeCell ref="A27:G27"/>
    <mergeCell ref="H27:I27"/>
    <mergeCell ref="A29:G29"/>
    <mergeCell ref="H29:I29"/>
    <mergeCell ref="H40:I40"/>
    <mergeCell ref="A39:G39"/>
    <mergeCell ref="H39:I39"/>
    <mergeCell ref="A40:G40"/>
    <mergeCell ref="A37:G37"/>
    <mergeCell ref="H37:I37"/>
    <mergeCell ref="A38:G38"/>
    <mergeCell ref="H38:I38"/>
    <mergeCell ref="H31:I31"/>
    <mergeCell ref="A31:G31"/>
    <mergeCell ref="A30:G30"/>
    <mergeCell ref="H30:I30"/>
    <mergeCell ref="H20:I20"/>
    <mergeCell ref="A28:G28"/>
    <mergeCell ref="H28:I28"/>
    <mergeCell ref="A20:G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11:G11"/>
    <mergeCell ref="H11:I11"/>
    <mergeCell ref="A12:G12"/>
    <mergeCell ref="H12:I12"/>
    <mergeCell ref="A13:G13"/>
    <mergeCell ref="H13:I13"/>
    <mergeCell ref="A14:G14"/>
    <mergeCell ref="A18:G18"/>
    <mergeCell ref="H18:I18"/>
    <mergeCell ref="A19:G19"/>
    <mergeCell ref="H19:I19"/>
    <mergeCell ref="H14:I14"/>
    <mergeCell ref="A15:G15"/>
    <mergeCell ref="H15:I15"/>
    <mergeCell ref="A16:G17"/>
    <mergeCell ref="H16:I17"/>
    <mergeCell ref="A8:G8"/>
    <mergeCell ref="H8:I8"/>
    <mergeCell ref="A10:G10"/>
    <mergeCell ref="H10:I10"/>
    <mergeCell ref="A9:G9"/>
    <mergeCell ref="H9:I9"/>
    <mergeCell ref="A7:G7"/>
    <mergeCell ref="H7:I7"/>
    <mergeCell ref="A6:G6"/>
    <mergeCell ref="H6:I6"/>
    <mergeCell ref="A1:I1"/>
    <mergeCell ref="C2:F2"/>
    <mergeCell ref="A3:G3"/>
    <mergeCell ref="H3:I3"/>
    <mergeCell ref="A4:G4"/>
    <mergeCell ref="H4:I4"/>
    <mergeCell ref="A5:G5"/>
    <mergeCell ref="H5:I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7" workbookViewId="0">
      <selection activeCell="N20" sqref="N20"/>
    </sheetView>
  </sheetViews>
  <sheetFormatPr defaultRowHeight="15" x14ac:dyDescent="0.25"/>
  <sheetData>
    <row r="1" spans="1:9" ht="18.75" x14ac:dyDescent="0.3">
      <c r="A1" s="87" t="s">
        <v>29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" t="s">
        <v>100</v>
      </c>
      <c r="B4" s="20"/>
      <c r="C4" s="20"/>
      <c r="D4" s="20"/>
      <c r="E4" s="20"/>
      <c r="F4" s="20"/>
      <c r="G4" s="20"/>
      <c r="H4" s="22">
        <v>339555.33</v>
      </c>
      <c r="I4" s="23"/>
    </row>
    <row r="5" spans="1:9" x14ac:dyDescent="0.25">
      <c r="A5" s="27"/>
      <c r="B5" s="111"/>
      <c r="C5" s="111"/>
      <c r="D5" s="111"/>
      <c r="E5" s="111"/>
      <c r="F5" s="111"/>
      <c r="G5" s="28"/>
      <c r="H5" s="27"/>
      <c r="I5" s="28"/>
    </row>
    <row r="6" spans="1:9" x14ac:dyDescent="0.25">
      <c r="A6" s="19" t="s">
        <v>154</v>
      </c>
      <c r="B6" s="20"/>
      <c r="C6" s="20"/>
      <c r="D6" s="20"/>
      <c r="E6" s="20"/>
      <c r="F6" s="20"/>
      <c r="G6" s="21"/>
      <c r="H6" s="22">
        <v>61324.090000000004</v>
      </c>
      <c r="I6" s="28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20590.8</v>
      </c>
      <c r="I7" s="78"/>
    </row>
    <row r="8" spans="1:9" x14ac:dyDescent="0.25">
      <c r="A8" s="69" t="s">
        <v>113</v>
      </c>
      <c r="B8" s="70"/>
      <c r="C8" s="70"/>
      <c r="D8" s="70"/>
      <c r="E8" s="70"/>
      <c r="F8" s="70"/>
      <c r="G8" s="71"/>
      <c r="H8" s="72">
        <v>18286.169999999998</v>
      </c>
      <c r="I8" s="73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26880</v>
      </c>
      <c r="I9" s="97"/>
    </row>
    <row r="10" spans="1:9" ht="15.75" thickBot="1" x14ac:dyDescent="0.3">
      <c r="A10" s="69"/>
      <c r="B10" s="70"/>
      <c r="C10" s="70"/>
      <c r="D10" s="70"/>
      <c r="E10" s="70"/>
      <c r="F10" s="70"/>
      <c r="G10" s="71"/>
      <c r="H10" s="79"/>
      <c r="I10" s="80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55"/>
      <c r="H11" s="56">
        <f>H12+H13+H14+H15+H16+H18+H19+H21+H22+H23+H24+H25+H26+H27+H20</f>
        <v>209461.28</v>
      </c>
      <c r="I11" s="119"/>
    </row>
    <row r="12" spans="1:9" x14ac:dyDescent="0.25">
      <c r="A12" s="82" t="s">
        <v>57</v>
      </c>
      <c r="B12" s="83"/>
      <c r="C12" s="83"/>
      <c r="D12" s="83"/>
      <c r="E12" s="83"/>
      <c r="F12" s="83"/>
      <c r="G12" s="84"/>
      <c r="H12" s="85">
        <v>70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71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71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71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00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00"/>
      <c r="H17" s="79"/>
      <c r="I17" s="80"/>
    </row>
    <row r="18" spans="1:9" x14ac:dyDescent="0.25">
      <c r="A18" s="69" t="s">
        <v>9</v>
      </c>
      <c r="B18" s="70"/>
      <c r="C18" s="70"/>
      <c r="D18" s="70"/>
      <c r="E18" s="70"/>
      <c r="F18" s="70"/>
      <c r="G18" s="71"/>
      <c r="H18" s="79"/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03"/>
      <c r="H19" s="79">
        <v>68.8</v>
      </c>
      <c r="I19" s="80"/>
    </row>
    <row r="20" spans="1:9" x14ac:dyDescent="0.25">
      <c r="A20" s="35" t="s">
        <v>50</v>
      </c>
      <c r="B20" s="36"/>
      <c r="C20" s="36"/>
      <c r="D20" s="36"/>
      <c r="E20" s="36"/>
      <c r="F20" s="36"/>
      <c r="G20" s="37"/>
      <c r="H20" s="96">
        <v>15552</v>
      </c>
      <c r="I20" s="97"/>
    </row>
    <row r="21" spans="1:9" x14ac:dyDescent="0.25">
      <c r="A21" s="35" t="s">
        <v>10</v>
      </c>
      <c r="B21" s="36"/>
      <c r="C21" s="36"/>
      <c r="D21" s="36"/>
      <c r="E21" s="36"/>
      <c r="F21" s="36"/>
      <c r="G21" s="37"/>
      <c r="H21" s="96">
        <v>12835.9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7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7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7"/>
      <c r="H24" s="33">
        <v>33515.160000000003</v>
      </c>
      <c r="I24" s="34"/>
    </row>
    <row r="25" spans="1:9" x14ac:dyDescent="0.25">
      <c r="A25" s="35" t="s">
        <v>48</v>
      </c>
      <c r="B25" s="36"/>
      <c r="C25" s="36"/>
      <c r="D25" s="36"/>
      <c r="E25" s="36"/>
      <c r="F25" s="36"/>
      <c r="G25" s="37"/>
      <c r="H25" s="33">
        <v>105539.9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7"/>
      <c r="H26" s="63">
        <v>32400.75</v>
      </c>
      <c r="I26" s="64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60"/>
      <c r="H27" s="61">
        <v>5120.93</v>
      </c>
      <c r="I27" s="62"/>
    </row>
    <row r="28" spans="1:9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112">
        <v>167408.04999999999</v>
      </c>
      <c r="I28" s="113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50"/>
      <c r="I29" s="52"/>
    </row>
    <row r="30" spans="1:9" ht="15.75" thickBot="1" x14ac:dyDescent="0.3">
      <c r="A30" s="9" t="s">
        <v>64</v>
      </c>
      <c r="B30" s="10"/>
      <c r="C30" s="10"/>
      <c r="D30" s="10"/>
      <c r="E30" s="10"/>
      <c r="F30" s="10"/>
      <c r="G30" s="10"/>
      <c r="H30" s="12">
        <f>H31</f>
        <v>61324.090000000004</v>
      </c>
      <c r="I30" s="16"/>
    </row>
    <row r="31" spans="1:9" ht="15.75" thickBot="1" x14ac:dyDescent="0.3">
      <c r="A31" s="91" t="s">
        <v>147</v>
      </c>
      <c r="B31" s="92"/>
      <c r="C31" s="92"/>
      <c r="D31" s="92"/>
      <c r="E31" s="92"/>
      <c r="F31" s="92"/>
      <c r="G31" s="93"/>
      <c r="H31" s="77">
        <v>61324.090000000004</v>
      </c>
      <c r="I31" s="95"/>
    </row>
    <row r="32" spans="1:9" ht="15.75" thickBot="1" x14ac:dyDescent="0.3">
      <c r="A32" s="228"/>
      <c r="B32" s="228"/>
      <c r="C32" s="228"/>
      <c r="D32" s="228"/>
      <c r="E32" s="228"/>
      <c r="F32" s="228"/>
      <c r="G32" s="64"/>
      <c r="H32" s="63"/>
      <c r="I32" s="64"/>
    </row>
    <row r="33" spans="1:9" x14ac:dyDescent="0.25">
      <c r="A33" s="195" t="s">
        <v>94</v>
      </c>
      <c r="B33" s="196"/>
      <c r="C33" s="196"/>
      <c r="D33" s="196"/>
      <c r="E33" s="196"/>
      <c r="F33" s="196"/>
      <c r="G33" s="197"/>
      <c r="H33" s="154">
        <v>2793.33</v>
      </c>
      <c r="I33" s="155"/>
    </row>
    <row r="34" spans="1:9" x14ac:dyDescent="0.25">
      <c r="A34" s="19" t="s">
        <v>70</v>
      </c>
      <c r="B34" s="20"/>
      <c r="C34" s="20"/>
      <c r="D34" s="20"/>
      <c r="E34" s="20"/>
      <c r="F34" s="20"/>
      <c r="G34" s="21"/>
      <c r="H34" s="22">
        <v>30886.2</v>
      </c>
      <c r="I34" s="23"/>
    </row>
    <row r="35" spans="1:9" ht="15.75" thickBot="1" x14ac:dyDescent="0.3">
      <c r="A35" s="178" t="s">
        <v>71</v>
      </c>
      <c r="B35" s="179"/>
      <c r="C35" s="179"/>
      <c r="D35" s="179"/>
      <c r="E35" s="179"/>
      <c r="F35" s="179"/>
      <c r="G35" s="268"/>
      <c r="H35" s="180">
        <v>27362.46</v>
      </c>
      <c r="I35" s="181"/>
    </row>
    <row r="36" spans="1:9" ht="15.75" thickBot="1" x14ac:dyDescent="0.3">
      <c r="A36" s="63"/>
      <c r="B36" s="228"/>
      <c r="C36" s="228"/>
      <c r="D36" s="228"/>
      <c r="E36" s="228"/>
      <c r="F36" s="228"/>
      <c r="G36" s="64"/>
      <c r="H36" s="63"/>
      <c r="I36" s="64"/>
    </row>
    <row r="37" spans="1:9" ht="15.75" thickBot="1" x14ac:dyDescent="0.3">
      <c r="A37" s="9" t="s">
        <v>13</v>
      </c>
      <c r="B37" s="10"/>
      <c r="C37" s="10"/>
      <c r="D37" s="10"/>
      <c r="E37" s="10"/>
      <c r="F37" s="10"/>
      <c r="G37" s="11"/>
      <c r="H37" s="12">
        <f>H11+H30</f>
        <v>270785.37</v>
      </c>
      <c r="I37" s="13"/>
    </row>
    <row r="38" spans="1:9" x14ac:dyDescent="0.25">
      <c r="A38" s="47"/>
      <c r="B38" s="48"/>
      <c r="C38" s="48"/>
      <c r="D38" s="48"/>
      <c r="E38" s="48"/>
      <c r="F38" s="48"/>
      <c r="G38" s="49"/>
      <c r="H38" s="133"/>
      <c r="I38" s="135"/>
    </row>
    <row r="39" spans="1:9" x14ac:dyDescent="0.25">
      <c r="A39" s="19" t="s">
        <v>137</v>
      </c>
      <c r="B39" s="20"/>
      <c r="C39" s="20"/>
      <c r="D39" s="20"/>
      <c r="E39" s="20"/>
      <c r="F39" s="20"/>
      <c r="G39" s="20"/>
      <c r="H39" s="22">
        <f>H4+H11-H28</f>
        <v>381608.56</v>
      </c>
      <c r="I39" s="23"/>
    </row>
    <row r="40" spans="1:9" x14ac:dyDescent="0.25">
      <c r="A40" s="19" t="s">
        <v>118</v>
      </c>
      <c r="B40" s="20"/>
      <c r="C40" s="20"/>
      <c r="D40" s="20"/>
      <c r="E40" s="20"/>
      <c r="F40" s="20"/>
      <c r="G40" s="21"/>
      <c r="H40" s="22">
        <f>H6-H30+H8+H9-H7</f>
        <v>24575.37</v>
      </c>
      <c r="I40" s="23"/>
    </row>
    <row r="41" spans="1:9" x14ac:dyDescent="0.25">
      <c r="A41" s="187" t="s">
        <v>125</v>
      </c>
      <c r="B41" s="20"/>
      <c r="C41" s="20"/>
      <c r="D41" s="20"/>
      <c r="E41" s="20"/>
      <c r="F41" s="20"/>
      <c r="G41" s="20"/>
      <c r="H41" s="22">
        <f>H33+H34-H35</f>
        <v>6317.07</v>
      </c>
      <c r="I41" s="23"/>
    </row>
    <row r="42" spans="1:9" x14ac:dyDescent="0.25">
      <c r="A42" s="164"/>
      <c r="B42" s="166"/>
      <c r="C42" s="166"/>
      <c r="D42" s="166"/>
      <c r="E42" s="166"/>
      <c r="F42" s="166"/>
      <c r="G42" s="165"/>
      <c r="H42" s="164"/>
      <c r="I42" s="165"/>
    </row>
    <row r="43" spans="1:9" x14ac:dyDescent="0.25">
      <c r="A43" s="35" t="s">
        <v>14</v>
      </c>
      <c r="B43" s="36"/>
      <c r="C43" s="36"/>
      <c r="D43" s="36"/>
      <c r="E43" s="36"/>
      <c r="F43" s="36"/>
      <c r="G43" s="37"/>
      <c r="H43" s="33"/>
      <c r="I43" s="34"/>
    </row>
    <row r="44" spans="1:9" x14ac:dyDescent="0.25">
      <c r="A44" s="35" t="s">
        <v>15</v>
      </c>
      <c r="B44" s="36"/>
      <c r="C44" s="36"/>
      <c r="D44" s="36"/>
      <c r="E44" s="36"/>
      <c r="F44" s="36"/>
      <c r="G44" s="37"/>
      <c r="H44" s="213">
        <v>12.5</v>
      </c>
      <c r="I44" s="214"/>
    </row>
    <row r="45" spans="1:9" ht="15.75" thickBot="1" x14ac:dyDescent="0.3">
      <c r="A45" s="40" t="s">
        <v>52</v>
      </c>
      <c r="B45" s="41"/>
      <c r="C45" s="41"/>
      <c r="D45" s="41"/>
      <c r="E45" s="41"/>
      <c r="F45" s="41"/>
      <c r="G45" s="42"/>
      <c r="H45" s="149">
        <f>(H7+H11+H34)/(H8+H9+H28+H35)*H44</f>
        <v>13.594121999187452</v>
      </c>
      <c r="I45" s="150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H36:I36"/>
    <mergeCell ref="A41:G41"/>
    <mergeCell ref="H41:I41"/>
    <mergeCell ref="H34:I34"/>
    <mergeCell ref="A35:G35"/>
    <mergeCell ref="H35:I35"/>
    <mergeCell ref="A48:C48"/>
    <mergeCell ref="G48:I48"/>
    <mergeCell ref="A43:G43"/>
    <mergeCell ref="H43:I43"/>
    <mergeCell ref="A44:G44"/>
    <mergeCell ref="H44:I44"/>
    <mergeCell ref="A45:G45"/>
    <mergeCell ref="H45:I45"/>
    <mergeCell ref="A42:G42"/>
    <mergeCell ref="H42:I42"/>
    <mergeCell ref="A30:G30"/>
    <mergeCell ref="H30:I30"/>
    <mergeCell ref="H38:I38"/>
    <mergeCell ref="A37:G37"/>
    <mergeCell ref="H37:I37"/>
    <mergeCell ref="A38:G38"/>
    <mergeCell ref="A39:G39"/>
    <mergeCell ref="H39:I39"/>
    <mergeCell ref="A40:G40"/>
    <mergeCell ref="H40:I40"/>
    <mergeCell ref="A31:G31"/>
    <mergeCell ref="H31:I31"/>
    <mergeCell ref="A34:G34"/>
    <mergeCell ref="A36:G36"/>
    <mergeCell ref="A29:G29"/>
    <mergeCell ref="H29:I29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5:G5"/>
    <mergeCell ref="H5:I5"/>
    <mergeCell ref="A6:G6"/>
    <mergeCell ref="H6:I6"/>
    <mergeCell ref="A8:G8"/>
    <mergeCell ref="H8:I8"/>
    <mergeCell ref="A7:G7"/>
    <mergeCell ref="H7:I7"/>
    <mergeCell ref="A1:I1"/>
    <mergeCell ref="C2:F2"/>
    <mergeCell ref="A3:G3"/>
    <mergeCell ref="H3:I3"/>
    <mergeCell ref="A4:G4"/>
    <mergeCell ref="H4:I4"/>
    <mergeCell ref="A33:G33"/>
    <mergeCell ref="H33:I33"/>
    <mergeCell ref="A32:G32"/>
    <mergeCell ref="H32:I32"/>
    <mergeCell ref="A10:G10"/>
    <mergeCell ref="H10:I10"/>
    <mergeCell ref="H12:I12"/>
    <mergeCell ref="A13:G13"/>
    <mergeCell ref="H13:I13"/>
    <mergeCell ref="A14:G14"/>
    <mergeCell ref="A18:G18"/>
    <mergeCell ref="H18:I18"/>
    <mergeCell ref="A19:G19"/>
    <mergeCell ref="H19:I19"/>
    <mergeCell ref="H14:I14"/>
    <mergeCell ref="A15:G15"/>
    <mergeCell ref="A9:G9"/>
    <mergeCell ref="H9:I9"/>
    <mergeCell ref="A28:G28"/>
    <mergeCell ref="H28:I28"/>
    <mergeCell ref="A20:G20"/>
    <mergeCell ref="A11:G11"/>
    <mergeCell ref="H11:I11"/>
    <mergeCell ref="A12:G12"/>
    <mergeCell ref="H15:I15"/>
    <mergeCell ref="A16:G17"/>
    <mergeCell ref="H16:I17"/>
    <mergeCell ref="H20:I20"/>
    <mergeCell ref="A21:G21"/>
    <mergeCell ref="H21:I2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M46" sqref="M46"/>
    </sheetView>
  </sheetViews>
  <sheetFormatPr defaultRowHeight="15" x14ac:dyDescent="0.25"/>
  <sheetData>
    <row r="1" spans="1:9" ht="18.75" x14ac:dyDescent="0.3">
      <c r="A1" s="87" t="s">
        <v>27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115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76" t="s">
        <v>2</v>
      </c>
      <c r="I3" s="177"/>
    </row>
    <row r="4" spans="1:9" x14ac:dyDescent="0.25">
      <c r="A4" s="19" t="s">
        <v>89</v>
      </c>
      <c r="B4" s="20"/>
      <c r="C4" s="20"/>
      <c r="D4" s="20"/>
      <c r="E4" s="20"/>
      <c r="F4" s="20"/>
      <c r="G4" s="21"/>
      <c r="H4" s="89">
        <v>234159.50999999986</v>
      </c>
      <c r="I4" s="123"/>
    </row>
    <row r="5" spans="1:9" x14ac:dyDescent="0.25">
      <c r="A5" s="27"/>
      <c r="B5" s="111"/>
      <c r="C5" s="111"/>
      <c r="D5" s="111"/>
      <c r="E5" s="111"/>
      <c r="F5" s="111"/>
      <c r="G5" s="28"/>
      <c r="H5" s="33"/>
      <c r="I5" s="34"/>
    </row>
    <row r="6" spans="1:9" x14ac:dyDescent="0.25">
      <c r="A6" s="24" t="s">
        <v>154</v>
      </c>
      <c r="B6" s="25"/>
      <c r="C6" s="25"/>
      <c r="D6" s="25"/>
      <c r="E6" s="25"/>
      <c r="F6" s="25"/>
      <c r="G6" s="26"/>
      <c r="H6" s="22">
        <v>669825.85000000009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133584.4</v>
      </c>
      <c r="I7" s="78"/>
    </row>
    <row r="8" spans="1:9" x14ac:dyDescent="0.25">
      <c r="A8" s="69" t="s">
        <v>113</v>
      </c>
      <c r="B8" s="70"/>
      <c r="C8" s="70"/>
      <c r="D8" s="70"/>
      <c r="E8" s="70"/>
      <c r="F8" s="70"/>
      <c r="G8" s="71"/>
      <c r="H8" s="79">
        <v>118098.19</v>
      </c>
      <c r="I8" s="80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30480</v>
      </c>
      <c r="I9" s="97"/>
    </row>
    <row r="10" spans="1:9" ht="15.75" thickBot="1" x14ac:dyDescent="0.3">
      <c r="A10" s="69"/>
      <c r="B10" s="70"/>
      <c r="C10" s="70"/>
      <c r="D10" s="70"/>
      <c r="E10" s="70"/>
      <c r="F10" s="70"/>
      <c r="G10" s="71"/>
      <c r="H10" s="79"/>
      <c r="I10" s="80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55"/>
      <c r="H11" s="56">
        <f>H12+H15+H19+H21+H22+H25+H26+H27+H28</f>
        <v>537585.12</v>
      </c>
      <c r="I11" s="119"/>
    </row>
    <row r="12" spans="1:9" x14ac:dyDescent="0.25">
      <c r="A12" s="82" t="s">
        <v>3</v>
      </c>
      <c r="B12" s="83"/>
      <c r="C12" s="83"/>
      <c r="D12" s="83"/>
      <c r="E12" s="83"/>
      <c r="F12" s="83"/>
      <c r="G12" s="84"/>
      <c r="H12" s="85">
        <v>1155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71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71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71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00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00"/>
      <c r="H17" s="79"/>
      <c r="I17" s="80"/>
    </row>
    <row r="18" spans="1:9" x14ac:dyDescent="0.25">
      <c r="A18" s="69" t="s">
        <v>8</v>
      </c>
      <c r="B18" s="70"/>
      <c r="C18" s="70"/>
      <c r="D18" s="70"/>
      <c r="E18" s="70"/>
      <c r="F18" s="70"/>
      <c r="G18" s="71"/>
      <c r="H18" s="79"/>
      <c r="I18" s="80"/>
    </row>
    <row r="19" spans="1:9" x14ac:dyDescent="0.25">
      <c r="A19" s="69" t="s">
        <v>145</v>
      </c>
      <c r="B19" s="70"/>
      <c r="C19" s="70"/>
      <c r="D19" s="70"/>
      <c r="E19" s="70"/>
      <c r="F19" s="70"/>
      <c r="G19" s="71"/>
      <c r="H19" s="79">
        <v>10000</v>
      </c>
      <c r="I19" s="80"/>
    </row>
    <row r="20" spans="1:9" x14ac:dyDescent="0.25">
      <c r="A20" s="101" t="s">
        <v>0</v>
      </c>
      <c r="B20" s="102"/>
      <c r="C20" s="102"/>
      <c r="D20" s="102"/>
      <c r="E20" s="102"/>
      <c r="F20" s="102"/>
      <c r="G20" s="103"/>
      <c r="H20" s="79"/>
      <c r="I20" s="80"/>
    </row>
    <row r="21" spans="1:9" x14ac:dyDescent="0.25">
      <c r="A21" s="69" t="s">
        <v>50</v>
      </c>
      <c r="B21" s="70"/>
      <c r="C21" s="70"/>
      <c r="D21" s="70"/>
      <c r="E21" s="70"/>
      <c r="F21" s="70"/>
      <c r="G21" s="71"/>
      <c r="H21" s="96">
        <v>3513.6</v>
      </c>
      <c r="I21" s="97"/>
    </row>
    <row r="22" spans="1:9" x14ac:dyDescent="0.25">
      <c r="A22" s="35" t="s">
        <v>10</v>
      </c>
      <c r="B22" s="36"/>
      <c r="C22" s="36"/>
      <c r="D22" s="36"/>
      <c r="E22" s="36"/>
      <c r="F22" s="36"/>
      <c r="G22" s="37"/>
      <c r="H22" s="96">
        <v>39207.839999999997</v>
      </c>
      <c r="I22" s="97"/>
    </row>
    <row r="23" spans="1:9" x14ac:dyDescent="0.25">
      <c r="A23" s="35" t="s">
        <v>16</v>
      </c>
      <c r="B23" s="36"/>
      <c r="C23" s="36"/>
      <c r="D23" s="36"/>
      <c r="E23" s="36"/>
      <c r="F23" s="36"/>
      <c r="G23" s="37"/>
      <c r="H23" s="33"/>
      <c r="I23" s="34"/>
    </row>
    <row r="24" spans="1:9" x14ac:dyDescent="0.25">
      <c r="A24" s="35" t="s">
        <v>17</v>
      </c>
      <c r="B24" s="36"/>
      <c r="C24" s="36"/>
      <c r="D24" s="36"/>
      <c r="E24" s="36"/>
      <c r="F24" s="36"/>
      <c r="G24" s="37"/>
      <c r="H24" s="63"/>
      <c r="I24" s="64"/>
    </row>
    <row r="25" spans="1:9" x14ac:dyDescent="0.25">
      <c r="A25" s="35" t="s">
        <v>11</v>
      </c>
      <c r="B25" s="36"/>
      <c r="C25" s="36"/>
      <c r="D25" s="36"/>
      <c r="E25" s="36"/>
      <c r="F25" s="36"/>
      <c r="G25" s="37"/>
      <c r="H25" s="96">
        <v>92699.64</v>
      </c>
      <c r="I25" s="97"/>
    </row>
    <row r="26" spans="1:9" x14ac:dyDescent="0.25">
      <c r="A26" s="35" t="s">
        <v>48</v>
      </c>
      <c r="B26" s="36"/>
      <c r="C26" s="36"/>
      <c r="D26" s="36"/>
      <c r="E26" s="36"/>
      <c r="F26" s="36"/>
      <c r="G26" s="37"/>
      <c r="H26" s="33">
        <v>291912.98</v>
      </c>
      <c r="I26" s="34"/>
    </row>
    <row r="27" spans="1:9" x14ac:dyDescent="0.25">
      <c r="A27" s="35" t="s">
        <v>12</v>
      </c>
      <c r="B27" s="36"/>
      <c r="C27" s="36"/>
      <c r="D27" s="36"/>
      <c r="E27" s="36"/>
      <c r="F27" s="36"/>
      <c r="G27" s="37"/>
      <c r="H27" s="63">
        <v>89617.29</v>
      </c>
      <c r="I27" s="64"/>
    </row>
    <row r="28" spans="1:9" ht="15.75" thickBot="1" x14ac:dyDescent="0.3">
      <c r="A28" s="58" t="s">
        <v>47</v>
      </c>
      <c r="B28" s="59"/>
      <c r="C28" s="59"/>
      <c r="D28" s="59"/>
      <c r="E28" s="59"/>
      <c r="F28" s="59"/>
      <c r="G28" s="60"/>
      <c r="H28" s="61">
        <v>5120.93</v>
      </c>
      <c r="I28" s="62"/>
    </row>
    <row r="29" spans="1:9" ht="15.75" thickBot="1" x14ac:dyDescent="0.3">
      <c r="A29" s="53" t="s">
        <v>61</v>
      </c>
      <c r="B29" s="54"/>
      <c r="C29" s="54"/>
      <c r="D29" s="54"/>
      <c r="E29" s="54"/>
      <c r="F29" s="54"/>
      <c r="G29" s="55"/>
      <c r="H29" s="112">
        <v>563063.15</v>
      </c>
      <c r="I29" s="113"/>
    </row>
    <row r="30" spans="1:9" ht="15.75" thickBot="1" x14ac:dyDescent="0.3">
      <c r="A30" s="136"/>
      <c r="B30" s="137"/>
      <c r="C30" s="137"/>
      <c r="D30" s="137"/>
      <c r="E30" s="137"/>
      <c r="F30" s="137"/>
      <c r="G30" s="138"/>
      <c r="H30" s="136"/>
      <c r="I30" s="138"/>
    </row>
    <row r="31" spans="1:9" ht="15.75" thickBot="1" x14ac:dyDescent="0.3">
      <c r="A31" s="9" t="s">
        <v>72</v>
      </c>
      <c r="B31" s="10"/>
      <c r="C31" s="10"/>
      <c r="D31" s="10"/>
      <c r="E31" s="10"/>
      <c r="F31" s="10"/>
      <c r="G31" s="11"/>
      <c r="H31" s="12">
        <f>H32</f>
        <v>669825.85000000009</v>
      </c>
      <c r="I31" s="13"/>
    </row>
    <row r="32" spans="1:9" ht="15.75" thickBot="1" x14ac:dyDescent="0.3">
      <c r="A32" s="91" t="s">
        <v>147</v>
      </c>
      <c r="B32" s="92"/>
      <c r="C32" s="92"/>
      <c r="D32" s="92"/>
      <c r="E32" s="92"/>
      <c r="F32" s="92"/>
      <c r="G32" s="93"/>
      <c r="H32" s="77">
        <v>669825.85000000009</v>
      </c>
      <c r="I32" s="78"/>
    </row>
    <row r="33" spans="1:9" ht="15.75" thickBot="1" x14ac:dyDescent="0.3">
      <c r="A33" s="185"/>
      <c r="B33" s="184"/>
      <c r="C33" s="184"/>
      <c r="D33" s="184"/>
      <c r="E33" s="184"/>
      <c r="F33" s="184"/>
      <c r="G33" s="186"/>
      <c r="H33" s="185"/>
      <c r="I33" s="186"/>
    </row>
    <row r="34" spans="1:9" x14ac:dyDescent="0.25">
      <c r="A34" s="195" t="s">
        <v>94</v>
      </c>
      <c r="B34" s="196"/>
      <c r="C34" s="196"/>
      <c r="D34" s="196"/>
      <c r="E34" s="196"/>
      <c r="F34" s="196"/>
      <c r="G34" s="197"/>
      <c r="H34" s="154">
        <v>13683.96</v>
      </c>
      <c r="I34" s="155"/>
    </row>
    <row r="35" spans="1:9" x14ac:dyDescent="0.25">
      <c r="A35" s="19" t="s">
        <v>70</v>
      </c>
      <c r="B35" s="20"/>
      <c r="C35" s="20"/>
      <c r="D35" s="20"/>
      <c r="E35" s="20"/>
      <c r="F35" s="20"/>
      <c r="G35" s="21"/>
      <c r="H35" s="22">
        <v>80290.48</v>
      </c>
      <c r="I35" s="23"/>
    </row>
    <row r="36" spans="1:9" ht="15.75" thickBot="1" x14ac:dyDescent="0.3">
      <c r="A36" s="178" t="s">
        <v>71</v>
      </c>
      <c r="B36" s="179"/>
      <c r="C36" s="179"/>
      <c r="D36" s="179"/>
      <c r="E36" s="179"/>
      <c r="F36" s="179"/>
      <c r="G36" s="268"/>
      <c r="H36" s="180">
        <v>69168.259999999995</v>
      </c>
      <c r="I36" s="181"/>
    </row>
    <row r="37" spans="1:9" ht="15.75" thickBot="1" x14ac:dyDescent="0.3">
      <c r="A37" s="136"/>
      <c r="B37" s="137"/>
      <c r="C37" s="137"/>
      <c r="D37" s="137"/>
      <c r="E37" s="137"/>
      <c r="F37" s="137"/>
      <c r="G37" s="138"/>
      <c r="H37" s="136"/>
      <c r="I37" s="138"/>
    </row>
    <row r="38" spans="1:9" ht="15.75" thickBot="1" x14ac:dyDescent="0.3">
      <c r="A38" s="9" t="s">
        <v>13</v>
      </c>
      <c r="B38" s="10"/>
      <c r="C38" s="10"/>
      <c r="D38" s="10"/>
      <c r="E38" s="10"/>
      <c r="F38" s="10"/>
      <c r="G38" s="11"/>
      <c r="H38" s="12">
        <f>H11+H31</f>
        <v>1207410.9700000002</v>
      </c>
      <c r="I38" s="13"/>
    </row>
    <row r="39" spans="1:9" x14ac:dyDescent="0.25">
      <c r="A39" s="47"/>
      <c r="B39" s="48"/>
      <c r="C39" s="48"/>
      <c r="D39" s="48"/>
      <c r="E39" s="48"/>
      <c r="F39" s="48"/>
      <c r="G39" s="49"/>
      <c r="H39" s="133"/>
      <c r="I39" s="135"/>
    </row>
    <row r="40" spans="1:9" x14ac:dyDescent="0.25">
      <c r="A40" s="19" t="s">
        <v>117</v>
      </c>
      <c r="B40" s="20"/>
      <c r="C40" s="20"/>
      <c r="D40" s="20"/>
      <c r="E40" s="20"/>
      <c r="F40" s="20"/>
      <c r="G40" s="21"/>
      <c r="H40" s="22">
        <f>H4+H11-H29</f>
        <v>208681.47999999986</v>
      </c>
      <c r="I40" s="23"/>
    </row>
    <row r="41" spans="1:9" x14ac:dyDescent="0.25">
      <c r="A41" s="19" t="s">
        <v>127</v>
      </c>
      <c r="B41" s="20"/>
      <c r="C41" s="20"/>
      <c r="D41" s="20"/>
      <c r="E41" s="20"/>
      <c r="F41" s="20"/>
      <c r="G41" s="21"/>
      <c r="H41" s="22">
        <f>H6-H31+H9+H8-H7</f>
        <v>14993.790000000008</v>
      </c>
      <c r="I41" s="23"/>
    </row>
    <row r="42" spans="1:9" x14ac:dyDescent="0.25">
      <c r="A42" s="321" t="s">
        <v>125</v>
      </c>
      <c r="B42" s="322"/>
      <c r="C42" s="322"/>
      <c r="D42" s="322"/>
      <c r="E42" s="322"/>
      <c r="F42" s="322"/>
      <c r="G42" s="322"/>
      <c r="H42" s="22">
        <f>H34+H35-H36</f>
        <v>24806.180000000008</v>
      </c>
      <c r="I42" s="23"/>
    </row>
    <row r="43" spans="1:9" x14ac:dyDescent="0.25">
      <c r="A43" s="19"/>
      <c r="B43" s="20"/>
      <c r="C43" s="20"/>
      <c r="D43" s="20"/>
      <c r="E43" s="20"/>
      <c r="F43" s="20"/>
      <c r="G43" s="21"/>
      <c r="H43" s="22"/>
      <c r="I43" s="23"/>
    </row>
    <row r="44" spans="1:9" x14ac:dyDescent="0.25">
      <c r="A44" s="204"/>
      <c r="B44" s="320"/>
      <c r="C44" s="320"/>
      <c r="D44" s="320"/>
      <c r="E44" s="320"/>
      <c r="F44" s="320"/>
      <c r="G44" s="205"/>
      <c r="H44" s="161"/>
      <c r="I44" s="209"/>
    </row>
    <row r="45" spans="1:9" x14ac:dyDescent="0.25">
      <c r="A45" s="69" t="s">
        <v>14</v>
      </c>
      <c r="B45" s="70"/>
      <c r="C45" s="70"/>
      <c r="D45" s="70"/>
      <c r="E45" s="70"/>
      <c r="F45" s="70"/>
      <c r="G45" s="71"/>
      <c r="H45" s="79"/>
      <c r="I45" s="80"/>
    </row>
    <row r="46" spans="1:9" x14ac:dyDescent="0.25">
      <c r="A46" s="35" t="s">
        <v>15</v>
      </c>
      <c r="B46" s="36"/>
      <c r="C46" s="36"/>
      <c r="D46" s="36"/>
      <c r="E46" s="36"/>
      <c r="F46" s="36"/>
      <c r="G46" s="37"/>
      <c r="H46" s="22">
        <v>16</v>
      </c>
      <c r="I46" s="23"/>
    </row>
    <row r="47" spans="1:9" ht="15.75" thickBot="1" x14ac:dyDescent="0.3">
      <c r="A47" s="40" t="s">
        <v>52</v>
      </c>
      <c r="B47" s="41"/>
      <c r="C47" s="41"/>
      <c r="D47" s="41"/>
      <c r="E47" s="41"/>
      <c r="F47" s="41"/>
      <c r="G47" s="42"/>
      <c r="H47" s="149">
        <f>(H7+H11+H35)/(H8+H9+H29+H36)*H46</f>
        <v>15.398581164985675</v>
      </c>
      <c r="I47" s="150"/>
    </row>
    <row r="50" spans="1:9" x14ac:dyDescent="0.25">
      <c r="A50" s="29" t="s">
        <v>18</v>
      </c>
      <c r="B50" s="29"/>
      <c r="C50" s="29"/>
      <c r="G50" s="29" t="s">
        <v>19</v>
      </c>
      <c r="H50" s="29"/>
      <c r="I50" s="29"/>
    </row>
    <row r="52" spans="1:9" s="3" customFormat="1" x14ac:dyDescent="0.25">
      <c r="A52" s="316"/>
      <c r="B52" s="316"/>
      <c r="C52" s="316"/>
      <c r="D52" s="316"/>
      <c r="E52" s="316"/>
      <c r="F52" s="316"/>
      <c r="G52" s="316"/>
      <c r="H52" s="319"/>
      <c r="I52" s="319"/>
    </row>
    <row r="53" spans="1:9" s="3" customFormat="1" x14ac:dyDescent="0.25">
      <c r="A53" s="157"/>
      <c r="B53" s="157"/>
      <c r="C53" s="157"/>
      <c r="D53" s="157"/>
      <c r="E53" s="157"/>
      <c r="F53" s="157"/>
      <c r="G53" s="157"/>
      <c r="H53" s="157"/>
      <c r="I53" s="157"/>
    </row>
    <row r="54" spans="1:9" s="3" customFormat="1" x14ac:dyDescent="0.25">
      <c r="A54" s="31"/>
      <c r="B54" s="31"/>
      <c r="C54" s="31"/>
      <c r="D54" s="31"/>
      <c r="E54" s="31"/>
      <c r="F54" s="31"/>
      <c r="G54" s="31"/>
      <c r="H54" s="228"/>
      <c r="I54" s="228"/>
    </row>
    <row r="55" spans="1:9" s="3" customFormat="1" x14ac:dyDescent="0.25">
      <c r="A55" s="31"/>
      <c r="B55" s="31"/>
      <c r="C55" s="31"/>
      <c r="D55" s="31"/>
      <c r="E55" s="31"/>
      <c r="F55" s="31"/>
      <c r="G55" s="31"/>
      <c r="H55" s="319"/>
      <c r="I55" s="319"/>
    </row>
    <row r="56" spans="1:9" s="3" customFormat="1" x14ac:dyDescent="0.25">
      <c r="A56" s="31"/>
      <c r="B56" s="31"/>
      <c r="C56" s="31"/>
      <c r="D56" s="31"/>
      <c r="E56" s="31"/>
      <c r="F56" s="31"/>
      <c r="G56" s="31"/>
      <c r="H56" s="319"/>
      <c r="I56" s="319"/>
    </row>
    <row r="59" spans="1:9" x14ac:dyDescent="0.25">
      <c r="A59" s="29"/>
      <c r="B59" s="29"/>
      <c r="C59" s="29"/>
      <c r="G59" s="29"/>
      <c r="H59" s="29"/>
      <c r="I59" s="29"/>
    </row>
  </sheetData>
  <mergeCells count="104">
    <mergeCell ref="H23:I23"/>
    <mergeCell ref="A21:G21"/>
    <mergeCell ref="H21:I21"/>
    <mergeCell ref="A23:G23"/>
    <mergeCell ref="A8:G8"/>
    <mergeCell ref="H10:I10"/>
    <mergeCell ref="A11:G11"/>
    <mergeCell ref="H11:I11"/>
    <mergeCell ref="A1:I1"/>
    <mergeCell ref="C2:F2"/>
    <mergeCell ref="A3:G3"/>
    <mergeCell ref="H3:I3"/>
    <mergeCell ref="A4:G4"/>
    <mergeCell ref="H4:I4"/>
    <mergeCell ref="A9:G9"/>
    <mergeCell ref="H9:I9"/>
    <mergeCell ref="A10:G10"/>
    <mergeCell ref="H8:I8"/>
    <mergeCell ref="A5:G5"/>
    <mergeCell ref="H5:I5"/>
    <mergeCell ref="A6:G6"/>
    <mergeCell ref="H6:I6"/>
    <mergeCell ref="A12:G12"/>
    <mergeCell ref="H12:I12"/>
    <mergeCell ref="A13:G13"/>
    <mergeCell ref="H13:I13"/>
    <mergeCell ref="A16:G17"/>
    <mergeCell ref="H16:I17"/>
    <mergeCell ref="A22:G22"/>
    <mergeCell ref="H22:I22"/>
    <mergeCell ref="A14:G14"/>
    <mergeCell ref="H14:I14"/>
    <mergeCell ref="A15:G15"/>
    <mergeCell ref="H15:I15"/>
    <mergeCell ref="A18:G18"/>
    <mergeCell ref="H18:I18"/>
    <mergeCell ref="A19:G19"/>
    <mergeCell ref="H19:I19"/>
    <mergeCell ref="A20:G20"/>
    <mergeCell ref="H20:I20"/>
    <mergeCell ref="A24:G24"/>
    <mergeCell ref="H24:I24"/>
    <mergeCell ref="A25:G25"/>
    <mergeCell ref="A27:G27"/>
    <mergeCell ref="H25:I25"/>
    <mergeCell ref="A26:G26"/>
    <mergeCell ref="A33:G33"/>
    <mergeCell ref="H33:I33"/>
    <mergeCell ref="A28:G28"/>
    <mergeCell ref="H28:I28"/>
    <mergeCell ref="H27:I27"/>
    <mergeCell ref="H26:I26"/>
    <mergeCell ref="A29:G29"/>
    <mergeCell ref="H29:I29"/>
    <mergeCell ref="A30:G30"/>
    <mergeCell ref="H30:I30"/>
    <mergeCell ref="A50:C50"/>
    <mergeCell ref="G50:I50"/>
    <mergeCell ref="A39:G39"/>
    <mergeCell ref="H39:I39"/>
    <mergeCell ref="A40:G40"/>
    <mergeCell ref="H40:I40"/>
    <mergeCell ref="A43:G43"/>
    <mergeCell ref="H43:I43"/>
    <mergeCell ref="A31:G31"/>
    <mergeCell ref="H31:I31"/>
    <mergeCell ref="A36:G36"/>
    <mergeCell ref="H36:I36"/>
    <mergeCell ref="A37:G37"/>
    <mergeCell ref="H37:I37"/>
    <mergeCell ref="A35:G35"/>
    <mergeCell ref="H35:I35"/>
    <mergeCell ref="A46:G46"/>
    <mergeCell ref="H46:I46"/>
    <mergeCell ref="A38:G38"/>
    <mergeCell ref="H38:I38"/>
    <mergeCell ref="A34:G34"/>
    <mergeCell ref="H34:I34"/>
    <mergeCell ref="A32:G32"/>
    <mergeCell ref="H32:I32"/>
    <mergeCell ref="A7:G7"/>
    <mergeCell ref="H7:I7"/>
    <mergeCell ref="A53:G53"/>
    <mergeCell ref="H53:I53"/>
    <mergeCell ref="A59:C59"/>
    <mergeCell ref="G59:I59"/>
    <mergeCell ref="A54:G54"/>
    <mergeCell ref="H54:I54"/>
    <mergeCell ref="A55:G55"/>
    <mergeCell ref="H55:I55"/>
    <mergeCell ref="A56:G56"/>
    <mergeCell ref="H56:I56"/>
    <mergeCell ref="A41:G41"/>
    <mergeCell ref="H41:I41"/>
    <mergeCell ref="A44:G44"/>
    <mergeCell ref="H44:I44"/>
    <mergeCell ref="A45:G45"/>
    <mergeCell ref="H45:I45"/>
    <mergeCell ref="A42:G42"/>
    <mergeCell ref="H42:I42"/>
    <mergeCell ref="A52:G52"/>
    <mergeCell ref="H52:I52"/>
    <mergeCell ref="A47:G47"/>
    <mergeCell ref="H47:I47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8" workbookViewId="0">
      <selection activeCell="K28" sqref="K28"/>
    </sheetView>
  </sheetViews>
  <sheetFormatPr defaultRowHeight="15" x14ac:dyDescent="0.25"/>
  <sheetData>
    <row r="1" spans="1:9" ht="18.75" x14ac:dyDescent="0.3">
      <c r="A1" s="87" t="s">
        <v>28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" t="s">
        <v>89</v>
      </c>
      <c r="B4" s="20"/>
      <c r="C4" s="20"/>
      <c r="D4" s="20"/>
      <c r="E4" s="20"/>
      <c r="F4" s="20"/>
      <c r="G4" s="20"/>
      <c r="H4" s="109">
        <v>163791.30999999994</v>
      </c>
      <c r="I4" s="182"/>
    </row>
    <row r="5" spans="1:9" x14ac:dyDescent="0.25">
      <c r="A5" s="27"/>
      <c r="B5" s="111"/>
      <c r="C5" s="111"/>
      <c r="D5" s="111"/>
      <c r="E5" s="111"/>
      <c r="F5" s="111"/>
      <c r="G5" s="28"/>
      <c r="H5" s="27"/>
      <c r="I5" s="28"/>
    </row>
    <row r="6" spans="1:9" x14ac:dyDescent="0.25">
      <c r="A6" s="19" t="s">
        <v>154</v>
      </c>
      <c r="B6" s="20"/>
      <c r="C6" s="20"/>
      <c r="D6" s="20"/>
      <c r="E6" s="20"/>
      <c r="F6" s="20"/>
      <c r="G6" s="21"/>
      <c r="H6" s="27">
        <v>200964.12</v>
      </c>
      <c r="I6" s="28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95655.75</v>
      </c>
      <c r="I7" s="78"/>
    </row>
    <row r="8" spans="1:9" x14ac:dyDescent="0.25">
      <c r="A8" s="35" t="s">
        <v>113</v>
      </c>
      <c r="B8" s="36"/>
      <c r="C8" s="36"/>
      <c r="D8" s="36"/>
      <c r="E8" s="36"/>
      <c r="F8" s="36"/>
      <c r="G8" s="37"/>
      <c r="H8" s="79">
        <v>95338.39</v>
      </c>
      <c r="I8" s="80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4080</v>
      </c>
      <c r="I9" s="97"/>
    </row>
    <row r="10" spans="1:9" ht="15.75" thickBot="1" x14ac:dyDescent="0.3">
      <c r="A10" s="35"/>
      <c r="B10" s="36"/>
      <c r="C10" s="36"/>
      <c r="D10" s="36"/>
      <c r="E10" s="36"/>
      <c r="F10" s="36"/>
      <c r="G10" s="37"/>
      <c r="H10" s="33"/>
      <c r="I10" s="34"/>
    </row>
    <row r="11" spans="1:9" ht="15.75" thickBot="1" x14ac:dyDescent="0.3">
      <c r="A11" s="53" t="s">
        <v>63</v>
      </c>
      <c r="B11" s="54"/>
      <c r="C11" s="54"/>
      <c r="D11" s="54"/>
      <c r="E11" s="54"/>
      <c r="F11" s="54"/>
      <c r="G11" s="172"/>
      <c r="H11" s="56">
        <f>H12+H13+H14+H15+H16+H18+H19+H20+H22+H23+H24+H25+H26+H27+H28+H21</f>
        <v>370714.67</v>
      </c>
      <c r="I11" s="119"/>
    </row>
    <row r="12" spans="1:9" x14ac:dyDescent="0.25">
      <c r="A12" s="82" t="s">
        <v>3</v>
      </c>
      <c r="B12" s="83"/>
      <c r="C12" s="83"/>
      <c r="D12" s="83"/>
      <c r="E12" s="83"/>
      <c r="F12" s="83"/>
      <c r="G12" s="83"/>
      <c r="H12" s="85">
        <v>1352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169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169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169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71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71"/>
      <c r="H17" s="79"/>
      <c r="I17" s="80"/>
    </row>
    <row r="18" spans="1:9" x14ac:dyDescent="0.25">
      <c r="A18" s="69" t="s">
        <v>8</v>
      </c>
      <c r="B18" s="70"/>
      <c r="C18" s="70"/>
      <c r="D18" s="70"/>
      <c r="E18" s="70"/>
      <c r="F18" s="70"/>
      <c r="G18" s="169"/>
      <c r="H18" s="79"/>
      <c r="I18" s="80"/>
    </row>
    <row r="19" spans="1:9" x14ac:dyDescent="0.25">
      <c r="A19" s="69" t="s">
        <v>145</v>
      </c>
      <c r="B19" s="70"/>
      <c r="C19" s="70"/>
      <c r="D19" s="70"/>
      <c r="E19" s="70"/>
      <c r="F19" s="70"/>
      <c r="G19" s="169"/>
      <c r="H19" s="79">
        <v>5000</v>
      </c>
      <c r="I19" s="80"/>
    </row>
    <row r="20" spans="1:9" x14ac:dyDescent="0.25">
      <c r="A20" s="261" t="s">
        <v>0</v>
      </c>
      <c r="B20" s="262"/>
      <c r="C20" s="262"/>
      <c r="D20" s="262"/>
      <c r="E20" s="262"/>
      <c r="F20" s="262"/>
      <c r="G20" s="309"/>
      <c r="H20" s="79"/>
      <c r="I20" s="80"/>
    </row>
    <row r="21" spans="1:9" x14ac:dyDescent="0.25">
      <c r="A21" s="69" t="s">
        <v>50</v>
      </c>
      <c r="B21" s="70"/>
      <c r="C21" s="70"/>
      <c r="D21" s="70"/>
      <c r="E21" s="70"/>
      <c r="F21" s="70"/>
      <c r="G21" s="71"/>
      <c r="H21" s="96">
        <v>5220</v>
      </c>
      <c r="I21" s="97"/>
    </row>
    <row r="22" spans="1:9" x14ac:dyDescent="0.25">
      <c r="A22" s="35" t="s">
        <v>10</v>
      </c>
      <c r="B22" s="36"/>
      <c r="C22" s="36"/>
      <c r="D22" s="36"/>
      <c r="E22" s="36"/>
      <c r="F22" s="36"/>
      <c r="G22" s="36"/>
      <c r="H22" s="96">
        <v>18670.400000000001</v>
      </c>
      <c r="I22" s="97"/>
    </row>
    <row r="23" spans="1:9" x14ac:dyDescent="0.25">
      <c r="A23" s="35" t="s">
        <v>16</v>
      </c>
      <c r="B23" s="36"/>
      <c r="C23" s="36"/>
      <c r="D23" s="36"/>
      <c r="E23" s="36"/>
      <c r="F23" s="36"/>
      <c r="G23" s="36"/>
      <c r="H23" s="33"/>
      <c r="I23" s="34"/>
    </row>
    <row r="24" spans="1:9" x14ac:dyDescent="0.25">
      <c r="A24" s="35" t="s">
        <v>17</v>
      </c>
      <c r="B24" s="36"/>
      <c r="C24" s="36"/>
      <c r="D24" s="36"/>
      <c r="E24" s="36"/>
      <c r="F24" s="36"/>
      <c r="G24" s="36"/>
      <c r="H24" s="63"/>
      <c r="I24" s="64"/>
    </row>
    <row r="25" spans="1:9" x14ac:dyDescent="0.25">
      <c r="A25" s="35" t="s">
        <v>11</v>
      </c>
      <c r="B25" s="36"/>
      <c r="C25" s="36"/>
      <c r="D25" s="36"/>
      <c r="E25" s="36"/>
      <c r="F25" s="36"/>
      <c r="G25" s="36"/>
      <c r="H25" s="33">
        <v>64700.639999999999</v>
      </c>
      <c r="I25" s="34"/>
    </row>
    <row r="26" spans="1:9" x14ac:dyDescent="0.25">
      <c r="A26" s="35" t="s">
        <v>48</v>
      </c>
      <c r="B26" s="36"/>
      <c r="C26" s="36"/>
      <c r="D26" s="36"/>
      <c r="E26" s="36"/>
      <c r="F26" s="36"/>
      <c r="G26" s="36"/>
      <c r="H26" s="33">
        <v>203743.58</v>
      </c>
      <c r="I26" s="34"/>
    </row>
    <row r="27" spans="1:9" x14ac:dyDescent="0.25">
      <c r="A27" s="35" t="s">
        <v>12</v>
      </c>
      <c r="B27" s="36"/>
      <c r="C27" s="36"/>
      <c r="D27" s="36"/>
      <c r="E27" s="36"/>
      <c r="F27" s="36"/>
      <c r="G27" s="36"/>
      <c r="H27" s="63">
        <v>62549.279999999999</v>
      </c>
      <c r="I27" s="64"/>
    </row>
    <row r="28" spans="1:9" ht="15.75" thickBot="1" x14ac:dyDescent="0.3">
      <c r="A28" s="58" t="s">
        <v>47</v>
      </c>
      <c r="B28" s="59"/>
      <c r="C28" s="59"/>
      <c r="D28" s="59"/>
      <c r="E28" s="59"/>
      <c r="F28" s="59"/>
      <c r="G28" s="59"/>
      <c r="H28" s="61">
        <v>5120.93</v>
      </c>
      <c r="I28" s="62"/>
    </row>
    <row r="29" spans="1:9" ht="15.75" thickBot="1" x14ac:dyDescent="0.3">
      <c r="A29" s="53" t="s">
        <v>61</v>
      </c>
      <c r="B29" s="54"/>
      <c r="C29" s="54"/>
      <c r="D29" s="54"/>
      <c r="E29" s="54"/>
      <c r="F29" s="54"/>
      <c r="G29" s="55"/>
      <c r="H29" s="112">
        <v>378856.43</v>
      </c>
      <c r="I29" s="113"/>
    </row>
    <row r="30" spans="1:9" ht="15.75" thickBot="1" x14ac:dyDescent="0.3">
      <c r="A30" s="50"/>
      <c r="B30" s="51"/>
      <c r="C30" s="51"/>
      <c r="D30" s="51"/>
      <c r="E30" s="51"/>
      <c r="F30" s="51"/>
      <c r="G30" s="52"/>
      <c r="H30" s="50"/>
      <c r="I30" s="52"/>
    </row>
    <row r="31" spans="1:9" ht="15.75" thickBot="1" x14ac:dyDescent="0.3">
      <c r="A31" s="9" t="s">
        <v>72</v>
      </c>
      <c r="B31" s="271"/>
      <c r="C31" s="271"/>
      <c r="D31" s="271"/>
      <c r="E31" s="271"/>
      <c r="F31" s="271"/>
      <c r="G31" s="272"/>
      <c r="H31" s="12">
        <f>H32</f>
        <v>200964.12</v>
      </c>
      <c r="I31" s="13"/>
    </row>
    <row r="32" spans="1:9" ht="15.75" thickBot="1" x14ac:dyDescent="0.3">
      <c r="A32" s="91" t="s">
        <v>147</v>
      </c>
      <c r="B32" s="92"/>
      <c r="C32" s="92"/>
      <c r="D32" s="92"/>
      <c r="E32" s="92"/>
      <c r="F32" s="92"/>
      <c r="G32" s="93"/>
      <c r="H32" s="94">
        <v>200964.12</v>
      </c>
      <c r="I32" s="95"/>
    </row>
    <row r="33" spans="1:9" ht="15.75" thickBot="1" x14ac:dyDescent="0.3">
      <c r="A33" s="326"/>
      <c r="B33" s="327"/>
      <c r="C33" s="327"/>
      <c r="D33" s="327"/>
      <c r="E33" s="327"/>
      <c r="F33" s="327"/>
      <c r="G33" s="328"/>
      <c r="H33" s="45"/>
      <c r="I33" s="46"/>
    </row>
    <row r="34" spans="1:9" x14ac:dyDescent="0.25">
      <c r="A34" s="245" t="s">
        <v>94</v>
      </c>
      <c r="B34" s="246"/>
      <c r="C34" s="246"/>
      <c r="D34" s="246"/>
      <c r="E34" s="246"/>
      <c r="F34" s="246"/>
      <c r="G34" s="247"/>
      <c r="H34" s="154">
        <v>8079.0800000000017</v>
      </c>
      <c r="I34" s="155"/>
    </row>
    <row r="35" spans="1:9" x14ac:dyDescent="0.25">
      <c r="A35" s="19" t="s">
        <v>70</v>
      </c>
      <c r="B35" s="20"/>
      <c r="C35" s="20"/>
      <c r="D35" s="20"/>
      <c r="E35" s="20"/>
      <c r="F35" s="20"/>
      <c r="G35" s="21"/>
      <c r="H35" s="22">
        <v>57393.45</v>
      </c>
      <c r="I35" s="23"/>
    </row>
    <row r="36" spans="1:9" ht="15.75" thickBot="1" x14ac:dyDescent="0.3">
      <c r="A36" s="178" t="s">
        <v>71</v>
      </c>
      <c r="B36" s="179"/>
      <c r="C36" s="179"/>
      <c r="D36" s="179"/>
      <c r="E36" s="179"/>
      <c r="F36" s="179"/>
      <c r="G36" s="268"/>
      <c r="H36" s="180">
        <v>52859.61</v>
      </c>
      <c r="I36" s="181"/>
    </row>
    <row r="37" spans="1:9" ht="15.75" thickBot="1" x14ac:dyDescent="0.3">
      <c r="A37" s="323"/>
      <c r="B37" s="324"/>
      <c r="C37" s="324"/>
      <c r="D37" s="324"/>
      <c r="E37" s="324"/>
      <c r="F37" s="324"/>
      <c r="G37" s="325"/>
      <c r="H37" s="305"/>
      <c r="I37" s="306"/>
    </row>
    <row r="38" spans="1:9" ht="15.75" thickBot="1" x14ac:dyDescent="0.3">
      <c r="A38" s="104" t="s">
        <v>13</v>
      </c>
      <c r="B38" s="105"/>
      <c r="C38" s="105"/>
      <c r="D38" s="105"/>
      <c r="E38" s="105"/>
      <c r="F38" s="105"/>
      <c r="G38" s="105"/>
      <c r="H38" s="12">
        <f>H11+H31</f>
        <v>571678.79</v>
      </c>
      <c r="I38" s="13"/>
    </row>
    <row r="39" spans="1:9" x14ac:dyDescent="0.25">
      <c r="A39" s="63"/>
      <c r="B39" s="228"/>
      <c r="C39" s="228"/>
      <c r="D39" s="228"/>
      <c r="E39" s="228"/>
      <c r="F39" s="228"/>
      <c r="G39" s="228"/>
      <c r="H39" s="107"/>
      <c r="I39" s="108"/>
    </row>
    <row r="40" spans="1:9" x14ac:dyDescent="0.25">
      <c r="A40" s="19" t="s">
        <v>123</v>
      </c>
      <c r="B40" s="20"/>
      <c r="C40" s="20"/>
      <c r="D40" s="20"/>
      <c r="E40" s="20"/>
      <c r="F40" s="20"/>
      <c r="G40" s="20"/>
      <c r="H40" s="22">
        <f>H4+H11-H29</f>
        <v>155649.54999999999</v>
      </c>
      <c r="I40" s="23"/>
    </row>
    <row r="41" spans="1:9" x14ac:dyDescent="0.25">
      <c r="A41" s="19" t="s">
        <v>127</v>
      </c>
      <c r="B41" s="20"/>
      <c r="C41" s="20"/>
      <c r="D41" s="20"/>
      <c r="E41" s="20"/>
      <c r="F41" s="20"/>
      <c r="G41" s="20"/>
      <c r="H41" s="22">
        <f>H6-H31+H8+H9-H7</f>
        <v>3762.6399999999994</v>
      </c>
      <c r="I41" s="23"/>
    </row>
    <row r="42" spans="1:9" x14ac:dyDescent="0.25">
      <c r="A42" s="187" t="s">
        <v>125</v>
      </c>
      <c r="B42" s="20"/>
      <c r="C42" s="20"/>
      <c r="D42" s="20"/>
      <c r="E42" s="20"/>
      <c r="F42" s="20"/>
      <c r="G42" s="20"/>
      <c r="H42" s="22">
        <f>H34+H35-H36</f>
        <v>12612.919999999998</v>
      </c>
      <c r="I42" s="23"/>
    </row>
    <row r="43" spans="1:9" x14ac:dyDescent="0.25">
      <c r="A43" s="27"/>
      <c r="B43" s="111"/>
      <c r="C43" s="111"/>
      <c r="D43" s="111"/>
      <c r="E43" s="111"/>
      <c r="F43" s="111"/>
      <c r="G43" s="111"/>
      <c r="H43" s="27"/>
      <c r="I43" s="28"/>
    </row>
    <row r="44" spans="1:9" x14ac:dyDescent="0.25">
      <c r="A44" s="315" t="s">
        <v>14</v>
      </c>
      <c r="B44" s="316"/>
      <c r="C44" s="316"/>
      <c r="D44" s="316"/>
      <c r="E44" s="316"/>
      <c r="F44" s="316"/>
      <c r="G44" s="316"/>
      <c r="H44" s="33"/>
      <c r="I44" s="34"/>
    </row>
    <row r="45" spans="1:9" x14ac:dyDescent="0.25">
      <c r="A45" s="35" t="s">
        <v>15</v>
      </c>
      <c r="B45" s="36"/>
      <c r="C45" s="36"/>
      <c r="D45" s="36"/>
      <c r="E45" s="36"/>
      <c r="F45" s="36"/>
      <c r="G45" s="36"/>
      <c r="H45" s="22">
        <v>14</v>
      </c>
      <c r="I45" s="23"/>
    </row>
    <row r="46" spans="1:9" ht="15.75" thickBot="1" x14ac:dyDescent="0.3">
      <c r="A46" s="40" t="s">
        <v>52</v>
      </c>
      <c r="B46" s="41"/>
      <c r="C46" s="41"/>
      <c r="D46" s="41"/>
      <c r="E46" s="41"/>
      <c r="F46" s="41"/>
      <c r="G46" s="41"/>
      <c r="H46" s="149">
        <f>(H7+H11+H35)/(H8+H9+H29+H36)*H45</f>
        <v>13.805721801917452</v>
      </c>
      <c r="I46" s="150"/>
    </row>
    <row r="49" spans="1:9" x14ac:dyDescent="0.25">
      <c r="A49" s="29" t="s">
        <v>18</v>
      </c>
      <c r="B49" s="29"/>
      <c r="C49" s="29"/>
      <c r="G49" s="29" t="s">
        <v>19</v>
      </c>
      <c r="H49" s="29"/>
      <c r="I49" s="29"/>
    </row>
    <row r="51" spans="1:9" x14ac:dyDescent="0.25">
      <c r="A51" s="157"/>
      <c r="B51" s="157"/>
      <c r="C51" s="157"/>
      <c r="D51" s="157"/>
      <c r="E51" s="157"/>
      <c r="F51" s="157"/>
      <c r="G51" s="157"/>
      <c r="H51" s="157"/>
      <c r="I51" s="157"/>
    </row>
    <row r="52" spans="1:9" x14ac:dyDescent="0.25">
      <c r="A52" s="316"/>
      <c r="B52" s="316"/>
      <c r="C52" s="316"/>
      <c r="D52" s="316"/>
      <c r="E52" s="316"/>
      <c r="F52" s="316"/>
      <c r="G52" s="316"/>
      <c r="H52" s="228"/>
      <c r="I52" s="228"/>
    </row>
    <row r="53" spans="1:9" x14ac:dyDescent="0.25">
      <c r="A53" s="31"/>
      <c r="B53" s="31"/>
      <c r="C53" s="31"/>
      <c r="D53" s="31"/>
      <c r="E53" s="31"/>
      <c r="F53" s="31"/>
      <c r="G53" s="31"/>
      <c r="H53" s="319"/>
      <c r="I53" s="319"/>
    </row>
    <row r="54" spans="1:9" x14ac:dyDescent="0.25">
      <c r="A54" s="31"/>
      <c r="B54" s="31"/>
      <c r="C54" s="31"/>
      <c r="D54" s="31"/>
      <c r="E54" s="31"/>
      <c r="F54" s="31"/>
      <c r="G54" s="31"/>
      <c r="H54" s="319"/>
      <c r="I54" s="319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228"/>
      <c r="B57" s="228"/>
      <c r="C57" s="228"/>
      <c r="D57" s="3"/>
      <c r="E57" s="3"/>
      <c r="F57" s="3"/>
      <c r="G57" s="228"/>
      <c r="H57" s="228"/>
      <c r="I57" s="228"/>
    </row>
  </sheetData>
  <mergeCells count="100">
    <mergeCell ref="A34:G34"/>
    <mergeCell ref="H34:I34"/>
    <mergeCell ref="A5:G5"/>
    <mergeCell ref="H5:I5"/>
    <mergeCell ref="A8:G8"/>
    <mergeCell ref="H8:I8"/>
    <mergeCell ref="A9:G9"/>
    <mergeCell ref="H9:I9"/>
    <mergeCell ref="A6:G6"/>
    <mergeCell ref="H6:I6"/>
    <mergeCell ref="A10:G10"/>
    <mergeCell ref="H10:I10"/>
    <mergeCell ref="A12:G12"/>
    <mergeCell ref="H12:I12"/>
    <mergeCell ref="A13:G13"/>
    <mergeCell ref="H13:I13"/>
    <mergeCell ref="A1:I1"/>
    <mergeCell ref="C2:F2"/>
    <mergeCell ref="A3:G3"/>
    <mergeCell ref="H3:I3"/>
    <mergeCell ref="A4:G4"/>
    <mergeCell ref="H4:I4"/>
    <mergeCell ref="A11:G11"/>
    <mergeCell ref="H11:I11"/>
    <mergeCell ref="A14:G14"/>
    <mergeCell ref="H14:I14"/>
    <mergeCell ref="A15:G15"/>
    <mergeCell ref="H15:I15"/>
    <mergeCell ref="A16:G17"/>
    <mergeCell ref="H16:I17"/>
    <mergeCell ref="A18:G18"/>
    <mergeCell ref="H18:I18"/>
    <mergeCell ref="A19:G19"/>
    <mergeCell ref="H19:I19"/>
    <mergeCell ref="A20:G20"/>
    <mergeCell ref="H20:I20"/>
    <mergeCell ref="A21:G21"/>
    <mergeCell ref="H21:I21"/>
    <mergeCell ref="A32:G32"/>
    <mergeCell ref="H32:I32"/>
    <mergeCell ref="A24:G24"/>
    <mergeCell ref="H24:I24"/>
    <mergeCell ref="A25:G25"/>
    <mergeCell ref="H25:I25"/>
    <mergeCell ref="A31:G31"/>
    <mergeCell ref="H31:I31"/>
    <mergeCell ref="A22:G22"/>
    <mergeCell ref="H22:I22"/>
    <mergeCell ref="A23:G23"/>
    <mergeCell ref="H23:I23"/>
    <mergeCell ref="A30:G30"/>
    <mergeCell ref="H30:I30"/>
    <mergeCell ref="A26:G26"/>
    <mergeCell ref="H26:I26"/>
    <mergeCell ref="A28:G28"/>
    <mergeCell ref="H28:I28"/>
    <mergeCell ref="A29:G29"/>
    <mergeCell ref="H29:I29"/>
    <mergeCell ref="A27:G27"/>
    <mergeCell ref="H27:I27"/>
    <mergeCell ref="A51:G51"/>
    <mergeCell ref="H51:I51"/>
    <mergeCell ref="A41:G41"/>
    <mergeCell ref="H41:I41"/>
    <mergeCell ref="A43:G43"/>
    <mergeCell ref="H43:I43"/>
    <mergeCell ref="A44:G44"/>
    <mergeCell ref="H44:I44"/>
    <mergeCell ref="A33:G33"/>
    <mergeCell ref="H33:I33"/>
    <mergeCell ref="A54:G54"/>
    <mergeCell ref="H54:I54"/>
    <mergeCell ref="A57:C57"/>
    <mergeCell ref="G57:I57"/>
    <mergeCell ref="A52:G52"/>
    <mergeCell ref="H52:I52"/>
    <mergeCell ref="A49:C49"/>
    <mergeCell ref="G49:I49"/>
    <mergeCell ref="A53:G53"/>
    <mergeCell ref="H53:I53"/>
    <mergeCell ref="A45:G45"/>
    <mergeCell ref="H45:I45"/>
    <mergeCell ref="A46:G46"/>
    <mergeCell ref="H46:I46"/>
    <mergeCell ref="A7:G7"/>
    <mergeCell ref="H7:I7"/>
    <mergeCell ref="A37:G37"/>
    <mergeCell ref="H37:I37"/>
    <mergeCell ref="A42:G42"/>
    <mergeCell ref="H42:I42"/>
    <mergeCell ref="A35:G35"/>
    <mergeCell ref="H35:I35"/>
    <mergeCell ref="A36:G36"/>
    <mergeCell ref="H36:I36"/>
    <mergeCell ref="A38:G38"/>
    <mergeCell ref="H38:I38"/>
    <mergeCell ref="A39:G39"/>
    <mergeCell ref="H39:I39"/>
    <mergeCell ref="A40:G40"/>
    <mergeCell ref="H40:I40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1" workbookViewId="0">
      <selection activeCell="H45" sqref="H45:I45"/>
    </sheetView>
  </sheetViews>
  <sheetFormatPr defaultRowHeight="15" x14ac:dyDescent="0.25"/>
  <sheetData>
    <row r="1" spans="1:9" ht="18.75" x14ac:dyDescent="0.3">
      <c r="A1" s="87" t="s">
        <v>65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83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76" t="s">
        <v>2</v>
      </c>
      <c r="I3" s="177"/>
    </row>
    <row r="4" spans="1:9" x14ac:dyDescent="0.25">
      <c r="A4" s="195" t="s">
        <v>84</v>
      </c>
      <c r="B4" s="196"/>
      <c r="C4" s="196"/>
      <c r="D4" s="196"/>
      <c r="E4" s="196"/>
      <c r="F4" s="196"/>
      <c r="G4" s="197"/>
      <c r="H4" s="27">
        <v>192673.27999999997</v>
      </c>
      <c r="I4" s="28"/>
    </row>
    <row r="5" spans="1:9" x14ac:dyDescent="0.25">
      <c r="A5" s="27"/>
      <c r="B5" s="111"/>
      <c r="C5" s="111"/>
      <c r="D5" s="111"/>
      <c r="E5" s="111"/>
      <c r="F5" s="111"/>
      <c r="G5" s="28"/>
      <c r="H5" s="33"/>
      <c r="I5" s="34"/>
    </row>
    <row r="6" spans="1:9" x14ac:dyDescent="0.25">
      <c r="A6" s="24" t="s">
        <v>103</v>
      </c>
      <c r="B6" s="25"/>
      <c r="C6" s="25"/>
      <c r="D6" s="25"/>
      <c r="E6" s="25"/>
      <c r="F6" s="25"/>
      <c r="G6" s="26"/>
      <c r="H6" s="22">
        <v>126046</v>
      </c>
      <c r="I6" s="23"/>
    </row>
    <row r="7" spans="1:9" x14ac:dyDescent="0.25">
      <c r="A7" s="69" t="s">
        <v>51</v>
      </c>
      <c r="B7" s="70"/>
      <c r="C7" s="70"/>
      <c r="D7" s="70"/>
      <c r="E7" s="70"/>
      <c r="F7" s="70"/>
      <c r="G7" s="71"/>
      <c r="H7" s="96">
        <v>10560</v>
      </c>
      <c r="I7" s="97"/>
    </row>
    <row r="8" spans="1:9" ht="15.75" thickBot="1" x14ac:dyDescent="0.3">
      <c r="A8" s="69"/>
      <c r="B8" s="70"/>
      <c r="C8" s="70"/>
      <c r="D8" s="70"/>
      <c r="E8" s="70"/>
      <c r="F8" s="70"/>
      <c r="G8" s="71"/>
      <c r="H8" s="79"/>
      <c r="I8" s="80"/>
    </row>
    <row r="9" spans="1:9" ht="15.75" thickBot="1" x14ac:dyDescent="0.3">
      <c r="A9" s="53" t="s">
        <v>66</v>
      </c>
      <c r="B9" s="54"/>
      <c r="C9" s="54"/>
      <c r="D9" s="54"/>
      <c r="E9" s="54"/>
      <c r="F9" s="54"/>
      <c r="G9" s="55"/>
      <c r="H9" s="56">
        <f>H10+H11+H12+H13+H14+H16+H17+H18+H30+H20+H21+H22+H23+H24+H25+H26+H19</f>
        <v>406682.69</v>
      </c>
      <c r="I9" s="119"/>
    </row>
    <row r="10" spans="1:9" x14ac:dyDescent="0.25">
      <c r="A10" s="82" t="s">
        <v>3</v>
      </c>
      <c r="B10" s="83"/>
      <c r="C10" s="83"/>
      <c r="D10" s="83"/>
      <c r="E10" s="83"/>
      <c r="F10" s="83"/>
      <c r="G10" s="84"/>
      <c r="H10" s="85">
        <v>710</v>
      </c>
      <c r="I10" s="86"/>
    </row>
    <row r="11" spans="1:9" x14ac:dyDescent="0.25">
      <c r="A11" s="69" t="s">
        <v>4</v>
      </c>
      <c r="B11" s="70"/>
      <c r="C11" s="70"/>
      <c r="D11" s="70"/>
      <c r="E11" s="70"/>
      <c r="F11" s="70"/>
      <c r="G11" s="71"/>
      <c r="H11" s="79"/>
      <c r="I11" s="80"/>
    </row>
    <row r="12" spans="1:9" x14ac:dyDescent="0.25">
      <c r="A12" s="69" t="s">
        <v>5</v>
      </c>
      <c r="B12" s="70"/>
      <c r="C12" s="70"/>
      <c r="D12" s="70"/>
      <c r="E12" s="70"/>
      <c r="F12" s="70"/>
      <c r="G12" s="71"/>
      <c r="H12" s="79"/>
      <c r="I12" s="80"/>
    </row>
    <row r="13" spans="1:9" x14ac:dyDescent="0.25">
      <c r="A13" s="69" t="s">
        <v>6</v>
      </c>
      <c r="B13" s="70"/>
      <c r="C13" s="70"/>
      <c r="D13" s="70"/>
      <c r="E13" s="70"/>
      <c r="F13" s="70"/>
      <c r="G13" s="71"/>
      <c r="H13" s="79">
        <v>4357.84</v>
      </c>
      <c r="I13" s="80"/>
    </row>
    <row r="14" spans="1:9" x14ac:dyDescent="0.25">
      <c r="A14" s="98" t="s">
        <v>7</v>
      </c>
      <c r="B14" s="99"/>
      <c r="C14" s="99"/>
      <c r="D14" s="99"/>
      <c r="E14" s="99"/>
      <c r="F14" s="99"/>
      <c r="G14" s="100"/>
      <c r="H14" s="79"/>
      <c r="I14" s="80"/>
    </row>
    <row r="15" spans="1:9" x14ac:dyDescent="0.25">
      <c r="A15" s="98"/>
      <c r="B15" s="99"/>
      <c r="C15" s="99"/>
      <c r="D15" s="99"/>
      <c r="E15" s="99"/>
      <c r="F15" s="99"/>
      <c r="G15" s="100"/>
      <c r="H15" s="79"/>
      <c r="I15" s="80"/>
    </row>
    <row r="16" spans="1:9" x14ac:dyDescent="0.25">
      <c r="A16" s="69" t="s">
        <v>8</v>
      </c>
      <c r="B16" s="70"/>
      <c r="C16" s="70"/>
      <c r="D16" s="70"/>
      <c r="E16" s="70"/>
      <c r="F16" s="70"/>
      <c r="G16" s="71"/>
      <c r="H16" s="79"/>
      <c r="I16" s="80"/>
    </row>
    <row r="17" spans="1:9" x14ac:dyDescent="0.25">
      <c r="A17" s="69" t="s">
        <v>145</v>
      </c>
      <c r="B17" s="70"/>
      <c r="C17" s="70"/>
      <c r="D17" s="70"/>
      <c r="E17" s="70"/>
      <c r="F17" s="70"/>
      <c r="G17" s="71"/>
      <c r="H17" s="79">
        <v>2500</v>
      </c>
      <c r="I17" s="80"/>
    </row>
    <row r="18" spans="1:9" x14ac:dyDescent="0.25">
      <c r="A18" s="101" t="s">
        <v>0</v>
      </c>
      <c r="B18" s="102"/>
      <c r="C18" s="102"/>
      <c r="D18" s="102"/>
      <c r="E18" s="102"/>
      <c r="F18" s="102"/>
      <c r="G18" s="103"/>
      <c r="H18" s="79"/>
      <c r="I18" s="80"/>
    </row>
    <row r="19" spans="1:9" x14ac:dyDescent="0.25">
      <c r="A19" s="69" t="s">
        <v>50</v>
      </c>
      <c r="B19" s="70"/>
      <c r="C19" s="70"/>
      <c r="D19" s="70"/>
      <c r="E19" s="70"/>
      <c r="F19" s="70"/>
      <c r="G19" s="71"/>
      <c r="H19" s="96">
        <v>7344</v>
      </c>
      <c r="I19" s="97"/>
    </row>
    <row r="20" spans="1:9" x14ac:dyDescent="0.25">
      <c r="A20" s="35" t="s">
        <v>10</v>
      </c>
      <c r="B20" s="36"/>
      <c r="C20" s="36"/>
      <c r="D20" s="36"/>
      <c r="E20" s="36"/>
      <c r="F20" s="36"/>
      <c r="G20" s="37"/>
      <c r="H20" s="96">
        <v>13536.04</v>
      </c>
      <c r="I20" s="97"/>
    </row>
    <row r="21" spans="1:9" x14ac:dyDescent="0.25">
      <c r="A21" s="35" t="s">
        <v>16</v>
      </c>
      <c r="B21" s="36"/>
      <c r="C21" s="36"/>
      <c r="D21" s="36"/>
      <c r="E21" s="36"/>
      <c r="F21" s="36"/>
      <c r="G21" s="37"/>
      <c r="H21" s="33"/>
      <c r="I21" s="34"/>
    </row>
    <row r="22" spans="1:9" x14ac:dyDescent="0.25">
      <c r="A22" s="35" t="s">
        <v>17</v>
      </c>
      <c r="B22" s="36"/>
      <c r="C22" s="36"/>
      <c r="D22" s="36"/>
      <c r="E22" s="36"/>
      <c r="F22" s="36"/>
      <c r="G22" s="37"/>
      <c r="H22" s="63"/>
      <c r="I22" s="64"/>
    </row>
    <row r="23" spans="1:9" x14ac:dyDescent="0.25">
      <c r="A23" s="35" t="s">
        <v>11</v>
      </c>
      <c r="B23" s="36"/>
      <c r="C23" s="36"/>
      <c r="D23" s="36"/>
      <c r="E23" s="36"/>
      <c r="F23" s="36"/>
      <c r="G23" s="37"/>
      <c r="H23" s="77">
        <v>72934.080000000002</v>
      </c>
      <c r="I23" s="78"/>
    </row>
    <row r="24" spans="1:9" x14ac:dyDescent="0.25">
      <c r="A24" s="35" t="s">
        <v>48</v>
      </c>
      <c r="B24" s="36"/>
      <c r="C24" s="36"/>
      <c r="D24" s="36"/>
      <c r="E24" s="36"/>
      <c r="F24" s="36"/>
      <c r="G24" s="37"/>
      <c r="H24" s="96">
        <v>229670.85</v>
      </c>
      <c r="I24" s="97"/>
    </row>
    <row r="25" spans="1:9" x14ac:dyDescent="0.25">
      <c r="A25" s="35" t="s">
        <v>12</v>
      </c>
      <c r="B25" s="36"/>
      <c r="C25" s="36"/>
      <c r="D25" s="36"/>
      <c r="E25" s="36"/>
      <c r="F25" s="36"/>
      <c r="G25" s="37"/>
      <c r="H25" s="45">
        <v>70508.95</v>
      </c>
      <c r="I25" s="46"/>
    </row>
    <row r="26" spans="1:9" ht="15.75" thickBot="1" x14ac:dyDescent="0.3">
      <c r="A26" s="58" t="s">
        <v>47</v>
      </c>
      <c r="B26" s="59"/>
      <c r="C26" s="59"/>
      <c r="D26" s="59"/>
      <c r="E26" s="59"/>
      <c r="F26" s="59"/>
      <c r="G26" s="60"/>
      <c r="H26" s="61">
        <v>5120.93</v>
      </c>
      <c r="I26" s="62"/>
    </row>
    <row r="27" spans="1:9" ht="15.75" thickBot="1" x14ac:dyDescent="0.3">
      <c r="A27" s="53" t="s">
        <v>61</v>
      </c>
      <c r="B27" s="54"/>
      <c r="C27" s="54"/>
      <c r="D27" s="54"/>
      <c r="E27" s="54"/>
      <c r="F27" s="54"/>
      <c r="G27" s="55"/>
      <c r="H27" s="56">
        <v>350616.62</v>
      </c>
      <c r="I27" s="57"/>
    </row>
    <row r="28" spans="1:9" ht="15.75" thickBot="1" x14ac:dyDescent="0.3">
      <c r="A28" s="50"/>
      <c r="B28" s="51"/>
      <c r="C28" s="51"/>
      <c r="D28" s="51"/>
      <c r="E28" s="51"/>
      <c r="F28" s="51"/>
      <c r="G28" s="52"/>
      <c r="H28" s="50"/>
      <c r="I28" s="52"/>
    </row>
    <row r="29" spans="1:9" ht="15.75" thickBot="1" x14ac:dyDescent="0.3">
      <c r="A29" s="9" t="s">
        <v>72</v>
      </c>
      <c r="B29" s="10"/>
      <c r="C29" s="10"/>
      <c r="D29" s="10"/>
      <c r="E29" s="10"/>
      <c r="F29" s="10"/>
      <c r="G29" s="11"/>
      <c r="H29" s="12">
        <v>0</v>
      </c>
      <c r="I29" s="13"/>
    </row>
    <row r="30" spans="1:9" x14ac:dyDescent="0.25">
      <c r="A30" s="82" t="s">
        <v>74</v>
      </c>
      <c r="B30" s="83"/>
      <c r="C30" s="83"/>
      <c r="D30" s="83"/>
      <c r="E30" s="83"/>
      <c r="F30" s="83"/>
      <c r="G30" s="84"/>
      <c r="H30" s="133"/>
      <c r="I30" s="135"/>
    </row>
    <row r="31" spans="1:9" ht="15.75" thickBot="1" x14ac:dyDescent="0.3">
      <c r="A31" s="215"/>
      <c r="B31" s="216"/>
      <c r="C31" s="216"/>
      <c r="D31" s="216"/>
      <c r="E31" s="216"/>
      <c r="F31" s="216"/>
      <c r="G31" s="217"/>
      <c r="H31" s="218"/>
      <c r="I31" s="219"/>
    </row>
    <row r="32" spans="1:9" ht="15.75" thickBot="1" x14ac:dyDescent="0.3">
      <c r="A32" s="329"/>
      <c r="B32" s="330"/>
      <c r="C32" s="330"/>
      <c r="D32" s="330"/>
      <c r="E32" s="330"/>
      <c r="F32" s="330"/>
      <c r="G32" s="331"/>
      <c r="H32" s="332"/>
      <c r="I32" s="333"/>
    </row>
    <row r="33" spans="1:9" ht="15.75" thickBot="1" x14ac:dyDescent="0.3">
      <c r="A33" s="245" t="s">
        <v>94</v>
      </c>
      <c r="B33" s="246"/>
      <c r="C33" s="246"/>
      <c r="D33" s="246"/>
      <c r="E33" s="246"/>
      <c r="F33" s="246"/>
      <c r="G33" s="247"/>
      <c r="H33" s="12">
        <v>4804.6699999999983</v>
      </c>
      <c r="I33" s="13"/>
    </row>
    <row r="34" spans="1:9" x14ac:dyDescent="0.25">
      <c r="A34" s="24" t="s">
        <v>70</v>
      </c>
      <c r="B34" s="25"/>
      <c r="C34" s="25"/>
      <c r="D34" s="25"/>
      <c r="E34" s="25"/>
      <c r="F34" s="25"/>
      <c r="G34" s="26"/>
      <c r="H34" s="109">
        <v>49210.2</v>
      </c>
      <c r="I34" s="110"/>
    </row>
    <row r="35" spans="1:9" ht="15.75" thickBot="1" x14ac:dyDescent="0.3">
      <c r="A35" s="178" t="s">
        <v>71</v>
      </c>
      <c r="B35" s="179"/>
      <c r="C35" s="179"/>
      <c r="D35" s="179"/>
      <c r="E35" s="179"/>
      <c r="F35" s="179"/>
      <c r="G35" s="268"/>
      <c r="H35" s="180">
        <v>44136.35</v>
      </c>
      <c r="I35" s="181"/>
    </row>
    <row r="36" spans="1:9" ht="15.75" thickBot="1" x14ac:dyDescent="0.3">
      <c r="A36" s="4"/>
      <c r="B36" s="5"/>
      <c r="C36" s="5"/>
      <c r="D36" s="5"/>
      <c r="E36" s="5"/>
      <c r="F36" s="5"/>
      <c r="G36" s="6"/>
      <c r="H36" s="7"/>
      <c r="I36" s="8"/>
    </row>
    <row r="37" spans="1:9" ht="15.75" thickBot="1" x14ac:dyDescent="0.3">
      <c r="A37" s="9" t="s">
        <v>13</v>
      </c>
      <c r="B37" s="10"/>
      <c r="C37" s="10"/>
      <c r="D37" s="10"/>
      <c r="E37" s="10"/>
      <c r="F37" s="10"/>
      <c r="G37" s="11"/>
      <c r="H37" s="12">
        <f>H9+H29</f>
        <v>406682.69</v>
      </c>
      <c r="I37" s="13"/>
    </row>
    <row r="38" spans="1:9" x14ac:dyDescent="0.25">
      <c r="A38" s="47"/>
      <c r="B38" s="48"/>
      <c r="C38" s="48"/>
      <c r="D38" s="48"/>
      <c r="E38" s="48"/>
      <c r="F38" s="48"/>
      <c r="G38" s="49"/>
      <c r="H38" s="133"/>
      <c r="I38" s="135"/>
    </row>
    <row r="39" spans="1:9" x14ac:dyDescent="0.25">
      <c r="A39" s="19" t="s">
        <v>123</v>
      </c>
      <c r="B39" s="20"/>
      <c r="C39" s="20"/>
      <c r="D39" s="20"/>
      <c r="E39" s="20"/>
      <c r="F39" s="20"/>
      <c r="G39" s="21"/>
      <c r="H39" s="22">
        <f>H4+H9-H27</f>
        <v>248739.34999999998</v>
      </c>
      <c r="I39" s="28"/>
    </row>
    <row r="40" spans="1:9" x14ac:dyDescent="0.25">
      <c r="A40" s="19" t="s">
        <v>135</v>
      </c>
      <c r="B40" s="20"/>
      <c r="C40" s="20"/>
      <c r="D40" s="20"/>
      <c r="E40" s="20"/>
      <c r="F40" s="20"/>
      <c r="G40" s="21"/>
      <c r="H40" s="109">
        <f>H29+H6-H7</f>
        <v>115486</v>
      </c>
      <c r="I40" s="110"/>
    </row>
    <row r="41" spans="1:9" x14ac:dyDescent="0.25">
      <c r="A41" s="187" t="s">
        <v>125</v>
      </c>
      <c r="B41" s="20"/>
      <c r="C41" s="20"/>
      <c r="D41" s="20"/>
      <c r="E41" s="20"/>
      <c r="F41" s="20"/>
      <c r="G41" s="20"/>
      <c r="H41" s="22">
        <f>H33+H34-H35</f>
        <v>9878.5199999999968</v>
      </c>
      <c r="I41" s="23"/>
    </row>
    <row r="42" spans="1:9" x14ac:dyDescent="0.25">
      <c r="A42" s="161"/>
      <c r="B42" s="162"/>
      <c r="C42" s="162"/>
      <c r="D42" s="162"/>
      <c r="E42" s="162"/>
      <c r="F42" s="162"/>
      <c r="G42" s="209"/>
      <c r="H42" s="161"/>
      <c r="I42" s="209"/>
    </row>
    <row r="43" spans="1:9" x14ac:dyDescent="0.25">
      <c r="A43" s="69" t="s">
        <v>14</v>
      </c>
      <c r="B43" s="70"/>
      <c r="C43" s="70"/>
      <c r="D43" s="70"/>
      <c r="E43" s="70"/>
      <c r="F43" s="70"/>
      <c r="G43" s="71"/>
      <c r="H43" s="79"/>
      <c r="I43" s="80"/>
    </row>
    <row r="44" spans="1:9" x14ac:dyDescent="0.25">
      <c r="A44" s="35" t="s">
        <v>15</v>
      </c>
      <c r="B44" s="36"/>
      <c r="C44" s="36"/>
      <c r="D44" s="36"/>
      <c r="E44" s="36"/>
      <c r="F44" s="36"/>
      <c r="G44" s="37"/>
      <c r="H44" s="22">
        <v>13.5</v>
      </c>
      <c r="I44" s="23"/>
    </row>
    <row r="45" spans="1:9" ht="15.75" thickBot="1" x14ac:dyDescent="0.3">
      <c r="A45" s="40" t="s">
        <v>52</v>
      </c>
      <c r="B45" s="41"/>
      <c r="C45" s="41"/>
      <c r="D45" s="41"/>
      <c r="E45" s="41"/>
      <c r="F45" s="41"/>
      <c r="G45" s="42"/>
      <c r="H45" s="149">
        <f>(H9+H34)/(H7+H27+H35)*H44</f>
        <v>15.184695458919069</v>
      </c>
      <c r="I45" s="150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A8:G8"/>
    <mergeCell ref="H8:I8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8:G18"/>
    <mergeCell ref="H18:I18"/>
    <mergeCell ref="A19:G19"/>
    <mergeCell ref="H19:I19"/>
    <mergeCell ref="A30:G30"/>
    <mergeCell ref="H30:I30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7:G37"/>
    <mergeCell ref="H37:I37"/>
    <mergeCell ref="A34:G34"/>
    <mergeCell ref="H34:I34"/>
    <mergeCell ref="A35:G35"/>
    <mergeCell ref="H35:I35"/>
    <mergeCell ref="A31:G31"/>
    <mergeCell ref="H31:I31"/>
    <mergeCell ref="A36:G36"/>
    <mergeCell ref="H36:I36"/>
    <mergeCell ref="A32:G32"/>
    <mergeCell ref="H32:I32"/>
    <mergeCell ref="A33:G33"/>
    <mergeCell ref="H33:I33"/>
    <mergeCell ref="A38:G38"/>
    <mergeCell ref="H38:I38"/>
    <mergeCell ref="A39:G39"/>
    <mergeCell ref="H39:I39"/>
    <mergeCell ref="A40:G40"/>
    <mergeCell ref="H40:I40"/>
    <mergeCell ref="A42:G42"/>
    <mergeCell ref="H42:I42"/>
    <mergeCell ref="A41:G41"/>
    <mergeCell ref="H41:I41"/>
    <mergeCell ref="A48:C48"/>
    <mergeCell ref="G48:I48"/>
    <mergeCell ref="A43:G43"/>
    <mergeCell ref="H43:I43"/>
    <mergeCell ref="A44:G44"/>
    <mergeCell ref="H44:I44"/>
    <mergeCell ref="A45:G45"/>
    <mergeCell ref="H45:I45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P8" sqref="P8"/>
    </sheetView>
  </sheetViews>
  <sheetFormatPr defaultRowHeight="15" x14ac:dyDescent="0.25"/>
  <sheetData>
    <row r="1" spans="1:9" ht="18.75" x14ac:dyDescent="0.3">
      <c r="A1" s="87" t="s">
        <v>67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5" t="s">
        <v>84</v>
      </c>
      <c r="B4" s="196"/>
      <c r="C4" s="196"/>
      <c r="D4" s="196"/>
      <c r="E4" s="196"/>
      <c r="F4" s="196"/>
      <c r="G4" s="197"/>
      <c r="H4" s="188">
        <v>56300.3</v>
      </c>
      <c r="I4" s="182"/>
    </row>
    <row r="5" spans="1:9" x14ac:dyDescent="0.25">
      <c r="A5" s="27"/>
      <c r="B5" s="111"/>
      <c r="C5" s="111"/>
      <c r="D5" s="111"/>
      <c r="E5" s="111"/>
      <c r="F5" s="111"/>
      <c r="G5" s="28"/>
      <c r="H5" s="33"/>
      <c r="I5" s="34"/>
    </row>
    <row r="6" spans="1:9" x14ac:dyDescent="0.25">
      <c r="A6" s="24" t="s">
        <v>154</v>
      </c>
      <c r="B6" s="25"/>
      <c r="C6" s="25"/>
      <c r="D6" s="25"/>
      <c r="E6" s="25"/>
      <c r="F6" s="25"/>
      <c r="G6" s="26"/>
      <c r="H6" s="22">
        <v>562773</v>
      </c>
      <c r="I6" s="23"/>
    </row>
    <row r="7" spans="1:9" x14ac:dyDescent="0.25">
      <c r="A7" s="69" t="s">
        <v>51</v>
      </c>
      <c r="B7" s="70"/>
      <c r="C7" s="70"/>
      <c r="D7" s="70"/>
      <c r="E7" s="70"/>
      <c r="F7" s="70"/>
      <c r="G7" s="71"/>
      <c r="H7" s="96">
        <v>382560</v>
      </c>
      <c r="I7" s="97"/>
    </row>
    <row r="8" spans="1:9" ht="15.75" thickBot="1" x14ac:dyDescent="0.3">
      <c r="A8" s="69"/>
      <c r="B8" s="70"/>
      <c r="C8" s="70"/>
      <c r="D8" s="70"/>
      <c r="E8" s="70"/>
      <c r="F8" s="70"/>
      <c r="G8" s="71"/>
      <c r="H8" s="79"/>
      <c r="I8" s="80"/>
    </row>
    <row r="9" spans="1:9" ht="15.75" thickBot="1" x14ac:dyDescent="0.3">
      <c r="A9" s="53" t="s">
        <v>62</v>
      </c>
      <c r="B9" s="54"/>
      <c r="C9" s="54"/>
      <c r="D9" s="54"/>
      <c r="E9" s="54"/>
      <c r="F9" s="54"/>
      <c r="G9" s="55"/>
      <c r="H9" s="56">
        <f>H10+H11+H12+H13+H14+H16+H17+H18+H20+H21+H22+H23+H24+H25+H26+H19</f>
        <v>328868.77</v>
      </c>
      <c r="I9" s="119"/>
    </row>
    <row r="10" spans="1:9" x14ac:dyDescent="0.25">
      <c r="A10" s="82" t="s">
        <v>3</v>
      </c>
      <c r="B10" s="83"/>
      <c r="C10" s="83"/>
      <c r="D10" s="83"/>
      <c r="E10" s="83"/>
      <c r="F10" s="83"/>
      <c r="G10" s="84"/>
      <c r="H10" s="85">
        <v>15894</v>
      </c>
      <c r="I10" s="86"/>
    </row>
    <row r="11" spans="1:9" x14ac:dyDescent="0.25">
      <c r="A11" s="69" t="s">
        <v>4</v>
      </c>
      <c r="B11" s="70"/>
      <c r="C11" s="70"/>
      <c r="D11" s="70"/>
      <c r="E11" s="70"/>
      <c r="F11" s="70"/>
      <c r="G11" s="71"/>
      <c r="H11" s="79"/>
      <c r="I11" s="80"/>
    </row>
    <row r="12" spans="1:9" x14ac:dyDescent="0.25">
      <c r="A12" s="69" t="s">
        <v>5</v>
      </c>
      <c r="B12" s="70"/>
      <c r="C12" s="70"/>
      <c r="D12" s="70"/>
      <c r="E12" s="70"/>
      <c r="F12" s="70"/>
      <c r="G12" s="71"/>
      <c r="H12" s="79"/>
      <c r="I12" s="80"/>
    </row>
    <row r="13" spans="1:9" x14ac:dyDescent="0.25">
      <c r="A13" s="69" t="s">
        <v>6</v>
      </c>
      <c r="B13" s="70"/>
      <c r="C13" s="70"/>
      <c r="D13" s="70"/>
      <c r="E13" s="70"/>
      <c r="F13" s="70"/>
      <c r="G13" s="71"/>
      <c r="H13" s="79">
        <v>4357.84</v>
      </c>
      <c r="I13" s="80"/>
    </row>
    <row r="14" spans="1:9" x14ac:dyDescent="0.25">
      <c r="A14" s="98" t="s">
        <v>7</v>
      </c>
      <c r="B14" s="99"/>
      <c r="C14" s="99"/>
      <c r="D14" s="99"/>
      <c r="E14" s="99"/>
      <c r="F14" s="99"/>
      <c r="G14" s="100"/>
      <c r="H14" s="79"/>
      <c r="I14" s="80"/>
    </row>
    <row r="15" spans="1:9" x14ac:dyDescent="0.25">
      <c r="A15" s="98"/>
      <c r="B15" s="99"/>
      <c r="C15" s="99"/>
      <c r="D15" s="99"/>
      <c r="E15" s="99"/>
      <c r="F15" s="99"/>
      <c r="G15" s="100"/>
      <c r="H15" s="79"/>
      <c r="I15" s="80"/>
    </row>
    <row r="16" spans="1:9" x14ac:dyDescent="0.25">
      <c r="A16" s="69" t="s">
        <v>8</v>
      </c>
      <c r="B16" s="70"/>
      <c r="C16" s="70"/>
      <c r="D16" s="70"/>
      <c r="E16" s="70"/>
      <c r="F16" s="70"/>
      <c r="G16" s="71"/>
      <c r="H16" s="79"/>
      <c r="I16" s="80"/>
    </row>
    <row r="17" spans="1:15" x14ac:dyDescent="0.25">
      <c r="A17" s="69" t="s">
        <v>9</v>
      </c>
      <c r="B17" s="70"/>
      <c r="C17" s="70"/>
      <c r="D17" s="70"/>
      <c r="E17" s="70"/>
      <c r="F17" s="70"/>
      <c r="G17" s="71"/>
      <c r="H17" s="79"/>
      <c r="I17" s="80"/>
    </row>
    <row r="18" spans="1:15" x14ac:dyDescent="0.25">
      <c r="A18" s="101" t="s">
        <v>0</v>
      </c>
      <c r="B18" s="102"/>
      <c r="C18" s="102"/>
      <c r="D18" s="102"/>
      <c r="E18" s="102"/>
      <c r="F18" s="102"/>
      <c r="G18" s="103"/>
      <c r="H18" s="79"/>
      <c r="I18" s="80"/>
    </row>
    <row r="19" spans="1:15" x14ac:dyDescent="0.25">
      <c r="A19" s="69" t="s">
        <v>50</v>
      </c>
      <c r="B19" s="70"/>
      <c r="C19" s="70"/>
      <c r="D19" s="70"/>
      <c r="E19" s="70"/>
      <c r="F19" s="70"/>
      <c r="G19" s="71"/>
      <c r="H19" s="96">
        <v>4896</v>
      </c>
      <c r="I19" s="97"/>
    </row>
    <row r="20" spans="1:15" x14ac:dyDescent="0.25">
      <c r="A20" s="35" t="s">
        <v>10</v>
      </c>
      <c r="B20" s="36"/>
      <c r="C20" s="36"/>
      <c r="D20" s="36"/>
      <c r="E20" s="36"/>
      <c r="F20" s="36"/>
      <c r="G20" s="37"/>
      <c r="H20" s="96">
        <v>13536.04</v>
      </c>
      <c r="I20" s="97"/>
    </row>
    <row r="21" spans="1:15" x14ac:dyDescent="0.25">
      <c r="A21" s="35" t="s">
        <v>16</v>
      </c>
      <c r="B21" s="36"/>
      <c r="C21" s="36"/>
      <c r="D21" s="36"/>
      <c r="E21" s="36"/>
      <c r="F21" s="36"/>
      <c r="G21" s="37"/>
      <c r="H21" s="33"/>
      <c r="I21" s="34"/>
    </row>
    <row r="22" spans="1:15" x14ac:dyDescent="0.25">
      <c r="A22" s="35" t="s">
        <v>17</v>
      </c>
      <c r="B22" s="36"/>
      <c r="C22" s="36"/>
      <c r="D22" s="36"/>
      <c r="E22" s="36"/>
      <c r="F22" s="36"/>
      <c r="G22" s="37"/>
      <c r="H22" s="63"/>
      <c r="I22" s="64"/>
    </row>
    <row r="23" spans="1:15" x14ac:dyDescent="0.25">
      <c r="A23" s="35" t="s">
        <v>11</v>
      </c>
      <c r="B23" s="36"/>
      <c r="C23" s="36"/>
      <c r="D23" s="36"/>
      <c r="E23" s="36"/>
      <c r="F23" s="36"/>
      <c r="G23" s="37"/>
      <c r="H23" s="96">
        <v>55722.6</v>
      </c>
      <c r="I23" s="97"/>
      <c r="O23" t="s">
        <v>82</v>
      </c>
    </row>
    <row r="24" spans="1:15" x14ac:dyDescent="0.25">
      <c r="A24" s="35" t="s">
        <v>48</v>
      </c>
      <c r="B24" s="36"/>
      <c r="C24" s="36"/>
      <c r="D24" s="36"/>
      <c r="E24" s="36"/>
      <c r="F24" s="36"/>
      <c r="G24" s="37"/>
      <c r="H24" s="33">
        <v>175471.56</v>
      </c>
      <c r="I24" s="34"/>
    </row>
    <row r="25" spans="1:15" x14ac:dyDescent="0.25">
      <c r="A25" s="35" t="s">
        <v>12</v>
      </c>
      <c r="B25" s="36"/>
      <c r="C25" s="36"/>
      <c r="D25" s="36"/>
      <c r="E25" s="36"/>
      <c r="F25" s="36"/>
      <c r="G25" s="37"/>
      <c r="H25" s="45">
        <v>53869.8</v>
      </c>
      <c r="I25" s="46"/>
    </row>
    <row r="26" spans="1:15" ht="15.75" thickBot="1" x14ac:dyDescent="0.3">
      <c r="A26" s="58" t="s">
        <v>47</v>
      </c>
      <c r="B26" s="59"/>
      <c r="C26" s="59"/>
      <c r="D26" s="59"/>
      <c r="E26" s="59"/>
      <c r="F26" s="59"/>
      <c r="G26" s="60"/>
      <c r="H26" s="61">
        <v>5120.93</v>
      </c>
      <c r="I26" s="62"/>
    </row>
    <row r="27" spans="1:15" ht="15.75" thickBot="1" x14ac:dyDescent="0.3">
      <c r="A27" s="53" t="s">
        <v>61</v>
      </c>
      <c r="B27" s="54"/>
      <c r="C27" s="54"/>
      <c r="D27" s="54"/>
      <c r="E27" s="54"/>
      <c r="F27" s="54"/>
      <c r="G27" s="55"/>
      <c r="H27" s="56">
        <v>354609.73</v>
      </c>
      <c r="I27" s="57"/>
    </row>
    <row r="28" spans="1:15" ht="15.75" thickBot="1" x14ac:dyDescent="0.3">
      <c r="A28" s="136"/>
      <c r="B28" s="137"/>
      <c r="C28" s="137"/>
      <c r="D28" s="137"/>
      <c r="E28" s="137"/>
      <c r="F28" s="137"/>
      <c r="G28" s="138"/>
      <c r="H28" s="50"/>
      <c r="I28" s="52"/>
    </row>
    <row r="29" spans="1:15" ht="15.75" thickBot="1" x14ac:dyDescent="0.3">
      <c r="A29" s="9" t="s">
        <v>64</v>
      </c>
      <c r="B29" s="10"/>
      <c r="C29" s="10"/>
      <c r="D29" s="10"/>
      <c r="E29" s="10"/>
      <c r="F29" s="10"/>
      <c r="G29" s="11"/>
      <c r="H29" s="12">
        <v>0</v>
      </c>
      <c r="I29" s="13"/>
    </row>
    <row r="30" spans="1:15" ht="15.75" thickBot="1" x14ac:dyDescent="0.3">
      <c r="A30" s="91" t="s">
        <v>147</v>
      </c>
      <c r="B30" s="92"/>
      <c r="C30" s="92"/>
      <c r="D30" s="92"/>
      <c r="E30" s="92"/>
      <c r="F30" s="92"/>
      <c r="G30" s="93"/>
      <c r="H30" s="109"/>
      <c r="I30" s="110"/>
    </row>
    <row r="31" spans="1:15" ht="15.75" thickBot="1" x14ac:dyDescent="0.3">
      <c r="A31" s="266"/>
      <c r="B31" s="267"/>
      <c r="C31" s="267"/>
      <c r="D31" s="267"/>
      <c r="E31" s="267"/>
      <c r="F31" s="267"/>
      <c r="G31" s="334"/>
      <c r="H31" s="303"/>
      <c r="I31" s="304"/>
    </row>
    <row r="32" spans="1:15" x14ac:dyDescent="0.25">
      <c r="A32" s="195" t="s">
        <v>104</v>
      </c>
      <c r="B32" s="196"/>
      <c r="C32" s="196"/>
      <c r="D32" s="196"/>
      <c r="E32" s="196"/>
      <c r="F32" s="196"/>
      <c r="G32" s="197"/>
      <c r="H32" s="154">
        <v>6102.369999999999</v>
      </c>
      <c r="I32" s="155"/>
    </row>
    <row r="33" spans="1:9" x14ac:dyDescent="0.25">
      <c r="A33" s="19" t="s">
        <v>70</v>
      </c>
      <c r="B33" s="20"/>
      <c r="C33" s="20"/>
      <c r="D33" s="20"/>
      <c r="E33" s="20"/>
      <c r="F33" s="20"/>
      <c r="G33" s="21"/>
      <c r="H33" s="22">
        <v>58670.85</v>
      </c>
      <c r="I33" s="23"/>
    </row>
    <row r="34" spans="1:9" ht="15.75" thickBot="1" x14ac:dyDescent="0.3">
      <c r="A34" s="178" t="s">
        <v>71</v>
      </c>
      <c r="B34" s="179"/>
      <c r="C34" s="179"/>
      <c r="D34" s="179"/>
      <c r="E34" s="179"/>
      <c r="F34" s="179"/>
      <c r="G34" s="268"/>
      <c r="H34" s="180">
        <v>52935.77</v>
      </c>
      <c r="I34" s="181"/>
    </row>
    <row r="35" spans="1:9" ht="15.75" thickBot="1" x14ac:dyDescent="0.3">
      <c r="A35" s="58"/>
      <c r="B35" s="59"/>
      <c r="C35" s="59"/>
      <c r="D35" s="59"/>
      <c r="E35" s="59"/>
      <c r="F35" s="59"/>
      <c r="G35" s="60"/>
      <c r="H35" s="305"/>
      <c r="I35" s="306"/>
    </row>
    <row r="36" spans="1:9" ht="15.75" thickBot="1" x14ac:dyDescent="0.3">
      <c r="A36" s="9" t="s">
        <v>13</v>
      </c>
      <c r="B36" s="10"/>
      <c r="C36" s="10"/>
      <c r="D36" s="10"/>
      <c r="E36" s="10"/>
      <c r="F36" s="10"/>
      <c r="G36" s="11"/>
      <c r="H36" s="12">
        <v>0</v>
      </c>
      <c r="I36" s="13"/>
    </row>
    <row r="37" spans="1:9" x14ac:dyDescent="0.25">
      <c r="A37" s="47"/>
      <c r="B37" s="48"/>
      <c r="C37" s="48"/>
      <c r="D37" s="48"/>
      <c r="E37" s="48"/>
      <c r="F37" s="48"/>
      <c r="G37" s="49"/>
      <c r="H37" s="133"/>
      <c r="I37" s="135"/>
    </row>
    <row r="38" spans="1:9" x14ac:dyDescent="0.25">
      <c r="A38" s="19" t="s">
        <v>117</v>
      </c>
      <c r="B38" s="20"/>
      <c r="C38" s="20"/>
      <c r="D38" s="20"/>
      <c r="E38" s="20"/>
      <c r="F38" s="20"/>
      <c r="G38" s="21"/>
      <c r="H38" s="22">
        <f>H4+H9-H27</f>
        <v>30559.340000000026</v>
      </c>
      <c r="I38" s="28"/>
    </row>
    <row r="39" spans="1:9" x14ac:dyDescent="0.25">
      <c r="A39" s="19" t="s">
        <v>127</v>
      </c>
      <c r="B39" s="20"/>
      <c r="C39" s="20"/>
      <c r="D39" s="20"/>
      <c r="E39" s="20"/>
      <c r="F39" s="20"/>
      <c r="G39" s="21"/>
      <c r="H39" s="109">
        <f>H6+H7-H29</f>
        <v>945333</v>
      </c>
      <c r="I39" s="110"/>
    </row>
    <row r="40" spans="1:9" x14ac:dyDescent="0.25">
      <c r="A40" s="187" t="s">
        <v>125</v>
      </c>
      <c r="B40" s="20"/>
      <c r="C40" s="20"/>
      <c r="D40" s="20"/>
      <c r="E40" s="20"/>
      <c r="F40" s="20"/>
      <c r="G40" s="20"/>
      <c r="H40" s="22">
        <f>H32+H33-H34</f>
        <v>11837.450000000004</v>
      </c>
      <c r="I40" s="23"/>
    </row>
    <row r="41" spans="1:9" x14ac:dyDescent="0.25">
      <c r="A41" s="161"/>
      <c r="B41" s="162"/>
      <c r="C41" s="162"/>
      <c r="D41" s="162"/>
      <c r="E41" s="162"/>
      <c r="F41" s="162"/>
      <c r="G41" s="209"/>
      <c r="H41" s="161"/>
      <c r="I41" s="209"/>
    </row>
    <row r="42" spans="1:9" x14ac:dyDescent="0.25">
      <c r="A42" s="69" t="s">
        <v>14</v>
      </c>
      <c r="B42" s="70"/>
      <c r="C42" s="70"/>
      <c r="D42" s="70"/>
      <c r="E42" s="70"/>
      <c r="F42" s="70"/>
      <c r="G42" s="71"/>
      <c r="H42" s="79"/>
      <c r="I42" s="80"/>
    </row>
    <row r="43" spans="1:9" x14ac:dyDescent="0.25">
      <c r="A43" s="35" t="s">
        <v>15</v>
      </c>
      <c r="B43" s="36"/>
      <c r="C43" s="36"/>
      <c r="D43" s="36"/>
      <c r="E43" s="36"/>
      <c r="F43" s="36"/>
      <c r="G43" s="37"/>
      <c r="H43" s="22">
        <v>11.5</v>
      </c>
      <c r="I43" s="23"/>
    </row>
    <row r="44" spans="1:9" ht="15.75" thickBot="1" x14ac:dyDescent="0.3">
      <c r="A44" s="40" t="s">
        <v>52</v>
      </c>
      <c r="B44" s="41"/>
      <c r="C44" s="41"/>
      <c r="D44" s="41"/>
      <c r="E44" s="41"/>
      <c r="F44" s="41"/>
      <c r="G44" s="42"/>
      <c r="H44" s="149">
        <f>(H9+H33)/(H7+H27+U35)*H43</f>
        <v>6.0456980918085179</v>
      </c>
      <c r="I44" s="150"/>
    </row>
    <row r="47" spans="1:9" x14ac:dyDescent="0.25">
      <c r="A47" s="29" t="s">
        <v>18</v>
      </c>
      <c r="B47" s="29"/>
      <c r="C47" s="29"/>
      <c r="G47" s="29" t="s">
        <v>19</v>
      </c>
      <c r="H47" s="29"/>
      <c r="I47" s="29"/>
    </row>
  </sheetData>
  <mergeCells count="8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8:G18"/>
    <mergeCell ref="H18:I18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9:G19"/>
    <mergeCell ref="H19:I19"/>
    <mergeCell ref="A20:G20"/>
    <mergeCell ref="H20:I20"/>
    <mergeCell ref="A25:G25"/>
    <mergeCell ref="H25:I25"/>
    <mergeCell ref="A24:G24"/>
    <mergeCell ref="H24:I24"/>
    <mergeCell ref="A21:G21"/>
    <mergeCell ref="H21:I21"/>
    <mergeCell ref="A22:G22"/>
    <mergeCell ref="H22:I22"/>
    <mergeCell ref="A23:G23"/>
    <mergeCell ref="H23:I23"/>
    <mergeCell ref="A26:G26"/>
    <mergeCell ref="H26:I26"/>
    <mergeCell ref="A27:G27"/>
    <mergeCell ref="H27:I27"/>
    <mergeCell ref="A28:G28"/>
    <mergeCell ref="H28:I28"/>
    <mergeCell ref="A29:G29"/>
    <mergeCell ref="H29:I29"/>
    <mergeCell ref="A36:G36"/>
    <mergeCell ref="H36:I36"/>
    <mergeCell ref="A30:G30"/>
    <mergeCell ref="H30:I30"/>
    <mergeCell ref="A33:G33"/>
    <mergeCell ref="H33:I33"/>
    <mergeCell ref="A37:G37"/>
    <mergeCell ref="H37:I37"/>
    <mergeCell ref="A31:G31"/>
    <mergeCell ref="H31:I31"/>
    <mergeCell ref="A34:G34"/>
    <mergeCell ref="H34:I34"/>
    <mergeCell ref="A35:G35"/>
    <mergeCell ref="H35:I35"/>
    <mergeCell ref="A32:G32"/>
    <mergeCell ref="H32:I32"/>
    <mergeCell ref="A47:C47"/>
    <mergeCell ref="G47:I47"/>
    <mergeCell ref="A42:G42"/>
    <mergeCell ref="H42:I42"/>
    <mergeCell ref="A43:G43"/>
    <mergeCell ref="H43:I43"/>
    <mergeCell ref="A44:G44"/>
    <mergeCell ref="H44:I44"/>
    <mergeCell ref="A38:G38"/>
    <mergeCell ref="H38:I38"/>
    <mergeCell ref="A39:G39"/>
    <mergeCell ref="H39:I39"/>
    <mergeCell ref="A41:G41"/>
    <mergeCell ref="H41:I41"/>
    <mergeCell ref="A40:G40"/>
    <mergeCell ref="H40:I40"/>
  </mergeCells>
  <pageMargins left="0.70866141732283472" right="0.70866141732283472" top="0.74803149606299213" bottom="0.35433070866141736" header="0.31496062992125984" footer="0.31496062992125984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40" workbookViewId="0">
      <selection activeCell="H46" sqref="H46:I46"/>
    </sheetView>
  </sheetViews>
  <sheetFormatPr defaultRowHeight="15" x14ac:dyDescent="0.25"/>
  <sheetData>
    <row r="1" spans="1:9" ht="18.75" x14ac:dyDescent="0.3">
      <c r="A1" s="87" t="s">
        <v>68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76" t="s">
        <v>2</v>
      </c>
      <c r="I3" s="177"/>
    </row>
    <row r="4" spans="1:9" x14ac:dyDescent="0.25">
      <c r="A4" s="195" t="s">
        <v>105</v>
      </c>
      <c r="B4" s="196"/>
      <c r="C4" s="196"/>
      <c r="D4" s="196"/>
      <c r="E4" s="196"/>
      <c r="F4" s="196"/>
      <c r="G4" s="197"/>
      <c r="H4" s="27">
        <v>278718.34000000003</v>
      </c>
      <c r="I4" s="28"/>
    </row>
    <row r="5" spans="1:9" x14ac:dyDescent="0.25">
      <c r="A5" s="27"/>
      <c r="B5" s="111"/>
      <c r="C5" s="111"/>
      <c r="D5" s="111"/>
      <c r="E5" s="111"/>
      <c r="F5" s="111"/>
      <c r="G5" s="28"/>
      <c r="H5" s="33"/>
      <c r="I5" s="34"/>
    </row>
    <row r="6" spans="1:9" x14ac:dyDescent="0.25">
      <c r="A6" s="24" t="s">
        <v>97</v>
      </c>
      <c r="B6" s="25"/>
      <c r="C6" s="25"/>
      <c r="D6" s="25"/>
      <c r="E6" s="25"/>
      <c r="F6" s="25"/>
      <c r="G6" s="26"/>
      <c r="H6" s="22">
        <v>69714.27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75381.42</v>
      </c>
      <c r="I7" s="78"/>
    </row>
    <row r="8" spans="1:9" x14ac:dyDescent="0.25">
      <c r="A8" s="69" t="s">
        <v>113</v>
      </c>
      <c r="B8" s="70"/>
      <c r="C8" s="70"/>
      <c r="D8" s="70"/>
      <c r="E8" s="70"/>
      <c r="F8" s="70"/>
      <c r="G8" s="71"/>
      <c r="H8" s="77">
        <v>72484.149999999994</v>
      </c>
      <c r="I8" s="78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77">
        <v>13440</v>
      </c>
      <c r="I9" s="78"/>
    </row>
    <row r="10" spans="1:9" ht="15.75" thickBot="1" x14ac:dyDescent="0.3">
      <c r="A10" s="27"/>
      <c r="B10" s="111"/>
      <c r="C10" s="111"/>
      <c r="D10" s="111"/>
      <c r="E10" s="111"/>
      <c r="F10" s="111"/>
      <c r="G10" s="28"/>
      <c r="H10" s="22"/>
      <c r="I10" s="23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55"/>
      <c r="H11" s="56">
        <f>H12+H13+H14+H15+H16+H18+H19+H20+H32+H22+H23+H24+H25+H26+H27+H28+H21</f>
        <v>417318.43</v>
      </c>
      <c r="I11" s="119"/>
    </row>
    <row r="12" spans="1:9" x14ac:dyDescent="0.25">
      <c r="A12" s="82" t="s">
        <v>3</v>
      </c>
      <c r="B12" s="83"/>
      <c r="C12" s="83"/>
      <c r="D12" s="83"/>
      <c r="E12" s="83"/>
      <c r="F12" s="83"/>
      <c r="G12" s="84"/>
      <c r="H12" s="85">
        <v>899</v>
      </c>
      <c r="I12" s="86"/>
    </row>
    <row r="13" spans="1:9" x14ac:dyDescent="0.25">
      <c r="A13" s="35" t="s">
        <v>4</v>
      </c>
      <c r="B13" s="36"/>
      <c r="C13" s="36"/>
      <c r="D13" s="36"/>
      <c r="E13" s="36"/>
      <c r="F13" s="36"/>
      <c r="G13" s="37"/>
      <c r="H13" s="33"/>
      <c r="I13" s="34"/>
    </row>
    <row r="14" spans="1:9" x14ac:dyDescent="0.25">
      <c r="A14" s="35" t="s">
        <v>5</v>
      </c>
      <c r="B14" s="36"/>
      <c r="C14" s="36"/>
      <c r="D14" s="36"/>
      <c r="E14" s="36"/>
      <c r="F14" s="36"/>
      <c r="G14" s="37"/>
      <c r="H14" s="33"/>
      <c r="I14" s="34"/>
    </row>
    <row r="15" spans="1:9" x14ac:dyDescent="0.25">
      <c r="A15" s="69" t="s">
        <v>6</v>
      </c>
      <c r="B15" s="70"/>
      <c r="C15" s="70"/>
      <c r="D15" s="70"/>
      <c r="E15" s="70"/>
      <c r="F15" s="70"/>
      <c r="G15" s="71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00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00"/>
      <c r="H17" s="79"/>
      <c r="I17" s="80"/>
    </row>
    <row r="18" spans="1:9" x14ac:dyDescent="0.25">
      <c r="A18" s="69" t="s">
        <v>8</v>
      </c>
      <c r="B18" s="70"/>
      <c r="C18" s="70"/>
      <c r="D18" s="70"/>
      <c r="E18" s="70"/>
      <c r="F18" s="70"/>
      <c r="G18" s="71"/>
      <c r="H18" s="79"/>
      <c r="I18" s="80"/>
    </row>
    <row r="19" spans="1:9" x14ac:dyDescent="0.25">
      <c r="A19" s="69" t="s">
        <v>9</v>
      </c>
      <c r="B19" s="70"/>
      <c r="C19" s="70"/>
      <c r="D19" s="70"/>
      <c r="E19" s="70"/>
      <c r="F19" s="70"/>
      <c r="G19" s="71"/>
      <c r="H19" s="79"/>
      <c r="I19" s="80"/>
    </row>
    <row r="20" spans="1:9" x14ac:dyDescent="0.25">
      <c r="A20" s="101" t="s">
        <v>0</v>
      </c>
      <c r="B20" s="102"/>
      <c r="C20" s="102"/>
      <c r="D20" s="102"/>
      <c r="E20" s="102"/>
      <c r="F20" s="102"/>
      <c r="G20" s="103"/>
      <c r="H20" s="79"/>
      <c r="I20" s="80"/>
    </row>
    <row r="21" spans="1:9" x14ac:dyDescent="0.25">
      <c r="A21" s="69" t="s">
        <v>50</v>
      </c>
      <c r="B21" s="70"/>
      <c r="C21" s="70"/>
      <c r="D21" s="70"/>
      <c r="E21" s="70"/>
      <c r="F21" s="70"/>
      <c r="G21" s="71"/>
      <c r="H21" s="96">
        <v>5208</v>
      </c>
      <c r="I21" s="97"/>
    </row>
    <row r="22" spans="1:9" x14ac:dyDescent="0.25">
      <c r="A22" s="35" t="s">
        <v>10</v>
      </c>
      <c r="B22" s="36"/>
      <c r="C22" s="36"/>
      <c r="D22" s="36"/>
      <c r="E22" s="36"/>
      <c r="F22" s="36"/>
      <c r="G22" s="37"/>
      <c r="H22" s="96">
        <v>16803.36</v>
      </c>
      <c r="I22" s="97"/>
    </row>
    <row r="23" spans="1:9" x14ac:dyDescent="0.25">
      <c r="A23" s="35" t="s">
        <v>16</v>
      </c>
      <c r="B23" s="36"/>
      <c r="C23" s="36"/>
      <c r="D23" s="36"/>
      <c r="E23" s="36"/>
      <c r="F23" s="36"/>
      <c r="G23" s="37"/>
      <c r="H23" s="33"/>
      <c r="I23" s="34"/>
    </row>
    <row r="24" spans="1:9" x14ac:dyDescent="0.25">
      <c r="A24" s="35" t="s">
        <v>17</v>
      </c>
      <c r="B24" s="36"/>
      <c r="C24" s="36"/>
      <c r="D24" s="36"/>
      <c r="E24" s="36"/>
      <c r="F24" s="36"/>
      <c r="G24" s="37"/>
      <c r="H24" s="63"/>
      <c r="I24" s="64"/>
    </row>
    <row r="25" spans="1:9" x14ac:dyDescent="0.25">
      <c r="A25" s="35" t="s">
        <v>11</v>
      </c>
      <c r="B25" s="36"/>
      <c r="C25" s="36"/>
      <c r="D25" s="36"/>
      <c r="E25" s="36"/>
      <c r="F25" s="36"/>
      <c r="G25" s="37"/>
      <c r="H25" s="96">
        <v>75243.360000000001</v>
      </c>
      <c r="I25" s="97"/>
    </row>
    <row r="26" spans="1:9" x14ac:dyDescent="0.25">
      <c r="A26" s="35" t="s">
        <v>48</v>
      </c>
      <c r="B26" s="36"/>
      <c r="C26" s="36"/>
      <c r="D26" s="36"/>
      <c r="E26" s="36"/>
      <c r="F26" s="36"/>
      <c r="G26" s="37"/>
      <c r="H26" s="33">
        <v>236944.1</v>
      </c>
      <c r="I26" s="34"/>
    </row>
    <row r="27" spans="1:9" x14ac:dyDescent="0.25">
      <c r="A27" s="35" t="s">
        <v>12</v>
      </c>
      <c r="B27" s="36"/>
      <c r="C27" s="36"/>
      <c r="D27" s="36"/>
      <c r="E27" s="36"/>
      <c r="F27" s="36"/>
      <c r="G27" s="37"/>
      <c r="H27" s="63">
        <v>72741.84</v>
      </c>
      <c r="I27" s="64"/>
    </row>
    <row r="28" spans="1:9" ht="15.75" thickBot="1" x14ac:dyDescent="0.3">
      <c r="A28" s="58" t="s">
        <v>47</v>
      </c>
      <c r="B28" s="59"/>
      <c r="C28" s="59"/>
      <c r="D28" s="59"/>
      <c r="E28" s="59"/>
      <c r="F28" s="59"/>
      <c r="G28" s="60"/>
      <c r="H28" s="61">
        <v>5120.93</v>
      </c>
      <c r="I28" s="62"/>
    </row>
    <row r="29" spans="1:9" ht="15.75" thickBot="1" x14ac:dyDescent="0.3">
      <c r="A29" s="53" t="s">
        <v>61</v>
      </c>
      <c r="B29" s="54"/>
      <c r="C29" s="54"/>
      <c r="D29" s="54"/>
      <c r="E29" s="54"/>
      <c r="F29" s="54"/>
      <c r="G29" s="55"/>
      <c r="H29" s="112">
        <v>376272.93</v>
      </c>
      <c r="I29" s="113"/>
    </row>
    <row r="30" spans="1:9" ht="15.75" thickBot="1" x14ac:dyDescent="0.3">
      <c r="A30" s="50"/>
      <c r="B30" s="51"/>
      <c r="C30" s="51"/>
      <c r="D30" s="51"/>
      <c r="E30" s="51"/>
      <c r="F30" s="51"/>
      <c r="G30" s="52"/>
      <c r="H30" s="50"/>
      <c r="I30" s="52"/>
    </row>
    <row r="31" spans="1:9" ht="15.75" thickBot="1" x14ac:dyDescent="0.3">
      <c r="A31" s="9" t="s">
        <v>75</v>
      </c>
      <c r="B31" s="10"/>
      <c r="C31" s="10"/>
      <c r="D31" s="10"/>
      <c r="E31" s="10"/>
      <c r="F31" s="10"/>
      <c r="G31" s="11"/>
      <c r="H31" s="12">
        <v>0</v>
      </c>
      <c r="I31" s="13"/>
    </row>
    <row r="32" spans="1:9" x14ac:dyDescent="0.25">
      <c r="A32" s="266" t="s">
        <v>77</v>
      </c>
      <c r="B32" s="267"/>
      <c r="C32" s="267"/>
      <c r="D32" s="267"/>
      <c r="E32" s="267"/>
      <c r="F32" s="267"/>
      <c r="G32" s="334"/>
      <c r="H32" s="185"/>
      <c r="I32" s="186"/>
    </row>
    <row r="33" spans="1:9" ht="15.75" thickBot="1" x14ac:dyDescent="0.3">
      <c r="A33" s="215"/>
      <c r="B33" s="216"/>
      <c r="C33" s="216"/>
      <c r="D33" s="216"/>
      <c r="E33" s="216"/>
      <c r="F33" s="216"/>
      <c r="G33" s="217"/>
      <c r="H33" s="218"/>
      <c r="I33" s="219"/>
    </row>
    <row r="34" spans="1:9" x14ac:dyDescent="0.25">
      <c r="A34" s="195" t="s">
        <v>94</v>
      </c>
      <c r="B34" s="196"/>
      <c r="C34" s="196"/>
      <c r="D34" s="196"/>
      <c r="E34" s="196"/>
      <c r="F34" s="196"/>
      <c r="G34" s="197"/>
      <c r="H34" s="154">
        <v>7068.59</v>
      </c>
      <c r="I34" s="155"/>
    </row>
    <row r="35" spans="1:9" x14ac:dyDescent="0.25">
      <c r="A35" s="19" t="s">
        <v>70</v>
      </c>
      <c r="B35" s="20"/>
      <c r="C35" s="20"/>
      <c r="D35" s="20"/>
      <c r="E35" s="20"/>
      <c r="F35" s="20"/>
      <c r="G35" s="21"/>
      <c r="H35" s="22">
        <v>56536.07</v>
      </c>
      <c r="I35" s="23"/>
    </row>
    <row r="36" spans="1:9" ht="15.75" thickBot="1" x14ac:dyDescent="0.3">
      <c r="A36" s="178" t="s">
        <v>71</v>
      </c>
      <c r="B36" s="179"/>
      <c r="C36" s="179"/>
      <c r="D36" s="179"/>
      <c r="E36" s="179"/>
      <c r="F36" s="179"/>
      <c r="G36" s="268"/>
      <c r="H36" s="149">
        <v>53731.89</v>
      </c>
      <c r="I36" s="150"/>
    </row>
    <row r="37" spans="1:9" ht="15.75" thickBot="1" x14ac:dyDescent="0.3">
      <c r="A37" s="4"/>
      <c r="B37" s="5"/>
      <c r="C37" s="5"/>
      <c r="D37" s="5"/>
      <c r="E37" s="5"/>
      <c r="F37" s="5"/>
      <c r="G37" s="6"/>
      <c r="H37" s="7"/>
      <c r="I37" s="8"/>
    </row>
    <row r="38" spans="1:9" ht="15.75" thickBot="1" x14ac:dyDescent="0.3">
      <c r="A38" s="9" t="s">
        <v>13</v>
      </c>
      <c r="B38" s="10"/>
      <c r="C38" s="10"/>
      <c r="D38" s="10"/>
      <c r="E38" s="10"/>
      <c r="F38" s="10"/>
      <c r="G38" s="11"/>
      <c r="H38" s="12">
        <f>H11+H31</f>
        <v>417318.43</v>
      </c>
      <c r="I38" s="13"/>
    </row>
    <row r="39" spans="1:9" x14ac:dyDescent="0.25">
      <c r="A39" s="47"/>
      <c r="B39" s="48"/>
      <c r="C39" s="48"/>
      <c r="D39" s="48"/>
      <c r="E39" s="48"/>
      <c r="F39" s="48"/>
      <c r="G39" s="49"/>
      <c r="H39" s="133"/>
      <c r="I39" s="135"/>
    </row>
    <row r="40" spans="1:9" x14ac:dyDescent="0.25">
      <c r="A40" s="19" t="s">
        <v>123</v>
      </c>
      <c r="B40" s="20"/>
      <c r="C40" s="20"/>
      <c r="D40" s="20"/>
      <c r="E40" s="20"/>
      <c r="F40" s="20"/>
      <c r="G40" s="21"/>
      <c r="H40" s="22">
        <f>H4+H11-H29</f>
        <v>319763.84000000003</v>
      </c>
      <c r="I40" s="28"/>
    </row>
    <row r="41" spans="1:9" x14ac:dyDescent="0.25">
      <c r="A41" s="19" t="s">
        <v>135</v>
      </c>
      <c r="B41" s="20"/>
      <c r="C41" s="20"/>
      <c r="D41" s="20"/>
      <c r="E41" s="20"/>
      <c r="F41" s="20"/>
      <c r="G41" s="21"/>
      <c r="H41" s="109">
        <f>H6+H7-H8-H9</f>
        <v>59171.540000000008</v>
      </c>
      <c r="I41" s="110"/>
    </row>
    <row r="42" spans="1:9" x14ac:dyDescent="0.25">
      <c r="A42" s="187" t="s">
        <v>125</v>
      </c>
      <c r="B42" s="20"/>
      <c r="C42" s="20"/>
      <c r="D42" s="20"/>
      <c r="E42" s="20"/>
      <c r="F42" s="20"/>
      <c r="G42" s="20"/>
      <c r="H42" s="22">
        <f>H34+H35-H36</f>
        <v>9872.7700000000041</v>
      </c>
      <c r="I42" s="23"/>
    </row>
    <row r="43" spans="1:9" x14ac:dyDescent="0.25">
      <c r="A43" s="161"/>
      <c r="B43" s="162"/>
      <c r="C43" s="162"/>
      <c r="D43" s="162"/>
      <c r="E43" s="162"/>
      <c r="F43" s="162"/>
      <c r="G43" s="209"/>
      <c r="H43" s="161"/>
      <c r="I43" s="209"/>
    </row>
    <row r="44" spans="1:9" x14ac:dyDescent="0.25">
      <c r="A44" s="69" t="s">
        <v>14</v>
      </c>
      <c r="B44" s="70"/>
      <c r="C44" s="70"/>
      <c r="D44" s="70"/>
      <c r="E44" s="70"/>
      <c r="F44" s="70"/>
      <c r="G44" s="71"/>
      <c r="H44" s="79"/>
      <c r="I44" s="80"/>
    </row>
    <row r="45" spans="1:9" x14ac:dyDescent="0.25">
      <c r="A45" s="35" t="s">
        <v>15</v>
      </c>
      <c r="B45" s="36"/>
      <c r="C45" s="36"/>
      <c r="D45" s="36"/>
      <c r="E45" s="36"/>
      <c r="F45" s="36"/>
      <c r="G45" s="37"/>
      <c r="H45" s="22">
        <v>13.5</v>
      </c>
      <c r="I45" s="23"/>
    </row>
    <row r="46" spans="1:9" ht="15.75" thickBot="1" x14ac:dyDescent="0.3">
      <c r="A46" s="40" t="s">
        <v>52</v>
      </c>
      <c r="B46" s="41"/>
      <c r="C46" s="41"/>
      <c r="D46" s="41"/>
      <c r="E46" s="41"/>
      <c r="F46" s="41"/>
      <c r="G46" s="42"/>
      <c r="H46" s="149">
        <f>(H7+H11+H35)/(H8+H9+H29+H36)*H45</f>
        <v>14.371522731123237</v>
      </c>
      <c r="I46" s="150"/>
    </row>
    <row r="49" spans="1:9" x14ac:dyDescent="0.25">
      <c r="A49" s="29" t="s">
        <v>18</v>
      </c>
      <c r="B49" s="29"/>
      <c r="C49" s="29"/>
      <c r="G49" s="29" t="s">
        <v>19</v>
      </c>
      <c r="H49" s="29"/>
      <c r="I49" s="29"/>
    </row>
  </sheetData>
  <mergeCells count="90">
    <mergeCell ref="A33:G33"/>
    <mergeCell ref="H33:I33"/>
    <mergeCell ref="A37:G37"/>
    <mergeCell ref="H37:I37"/>
    <mergeCell ref="A42:G42"/>
    <mergeCell ref="H42:I42"/>
    <mergeCell ref="H38:I38"/>
    <mergeCell ref="A38:G38"/>
    <mergeCell ref="A35:G35"/>
    <mergeCell ref="H35:I35"/>
    <mergeCell ref="A36:G36"/>
    <mergeCell ref="H36:I36"/>
    <mergeCell ref="A39:G39"/>
    <mergeCell ref="H39:I39"/>
    <mergeCell ref="A40:G40"/>
    <mergeCell ref="H40:I40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8:G8"/>
    <mergeCell ref="H8:I8"/>
    <mergeCell ref="A7:G7"/>
    <mergeCell ref="H7:I7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5"/>
    <mergeCell ref="H15:I15"/>
    <mergeCell ref="A16:G17"/>
    <mergeCell ref="H16:I17"/>
    <mergeCell ref="A18:G18"/>
    <mergeCell ref="H18:I18"/>
    <mergeCell ref="A22:G22"/>
    <mergeCell ref="H22:I22"/>
    <mergeCell ref="A23:G23"/>
    <mergeCell ref="H23:I23"/>
    <mergeCell ref="A19:G19"/>
    <mergeCell ref="H19:I19"/>
    <mergeCell ref="A20:G20"/>
    <mergeCell ref="H20:I20"/>
    <mergeCell ref="A21:G21"/>
    <mergeCell ref="H21:I21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49:C49"/>
    <mergeCell ref="G49:I49"/>
    <mergeCell ref="A43:G43"/>
    <mergeCell ref="H43:I43"/>
    <mergeCell ref="A44:G44"/>
    <mergeCell ref="H44:I44"/>
    <mergeCell ref="A45:G45"/>
    <mergeCell ref="H45:I45"/>
    <mergeCell ref="A34:G34"/>
    <mergeCell ref="H34:I34"/>
    <mergeCell ref="A41:G41"/>
    <mergeCell ref="H41:I41"/>
    <mergeCell ref="A46:G46"/>
    <mergeCell ref="H46:I46"/>
  </mergeCells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34" workbookViewId="0">
      <selection activeCell="M52" sqref="M52"/>
    </sheetView>
  </sheetViews>
  <sheetFormatPr defaultRowHeight="15" x14ac:dyDescent="0.25"/>
  <cols>
    <col min="11" max="11" width="5.7109375" customWidth="1"/>
    <col min="13" max="13" width="17" customWidth="1"/>
  </cols>
  <sheetData>
    <row r="1" spans="1:9" ht="18.75" x14ac:dyDescent="0.3">
      <c r="A1" s="87" t="s">
        <v>78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115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5" t="s">
        <v>84</v>
      </c>
      <c r="B4" s="196"/>
      <c r="C4" s="196"/>
      <c r="D4" s="196"/>
      <c r="E4" s="196"/>
      <c r="F4" s="196"/>
      <c r="G4" s="197"/>
      <c r="H4" s="188">
        <v>44615.72000000003</v>
      </c>
      <c r="I4" s="182"/>
    </row>
    <row r="5" spans="1:9" x14ac:dyDescent="0.25">
      <c r="A5" s="27"/>
      <c r="B5" s="111"/>
      <c r="C5" s="111"/>
      <c r="D5" s="111"/>
      <c r="E5" s="111"/>
      <c r="F5" s="111"/>
      <c r="G5" s="28"/>
      <c r="H5" s="33"/>
      <c r="I5" s="34"/>
    </row>
    <row r="6" spans="1:9" x14ac:dyDescent="0.25">
      <c r="A6" s="24" t="s">
        <v>97</v>
      </c>
      <c r="B6" s="25"/>
      <c r="C6" s="25"/>
      <c r="D6" s="25"/>
      <c r="E6" s="25"/>
      <c r="F6" s="25"/>
      <c r="G6" s="26"/>
      <c r="H6" s="22">
        <v>19030.319999999996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81766.8</v>
      </c>
      <c r="I7" s="78"/>
    </row>
    <row r="8" spans="1:9" x14ac:dyDescent="0.25">
      <c r="A8" s="69" t="s">
        <v>113</v>
      </c>
      <c r="B8" s="70"/>
      <c r="C8" s="70"/>
      <c r="D8" s="70"/>
      <c r="E8" s="70"/>
      <c r="F8" s="70"/>
      <c r="G8" s="71"/>
      <c r="H8" s="77">
        <v>73228.960000000006</v>
      </c>
      <c r="I8" s="78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77">
        <v>0</v>
      </c>
      <c r="I9" s="78"/>
    </row>
    <row r="10" spans="1:9" ht="15.75" thickBot="1" x14ac:dyDescent="0.3">
      <c r="A10" s="27"/>
      <c r="B10" s="111"/>
      <c r="C10" s="111"/>
      <c r="D10" s="111"/>
      <c r="E10" s="111"/>
      <c r="F10" s="111"/>
      <c r="G10" s="28"/>
      <c r="H10" s="22"/>
      <c r="I10" s="23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55"/>
      <c r="H11" s="56">
        <f>H12+H15+H21+H23+H24+H25+H26+H18</f>
        <v>651803.46000000008</v>
      </c>
      <c r="I11" s="119"/>
    </row>
    <row r="12" spans="1:9" x14ac:dyDescent="0.25">
      <c r="A12" s="82" t="s">
        <v>3</v>
      </c>
      <c r="B12" s="83"/>
      <c r="C12" s="83"/>
      <c r="D12" s="83"/>
      <c r="E12" s="83"/>
      <c r="F12" s="83"/>
      <c r="G12" s="84"/>
      <c r="H12" s="85">
        <v>13722.76</v>
      </c>
      <c r="I12" s="86"/>
    </row>
    <row r="13" spans="1:9" x14ac:dyDescent="0.25">
      <c r="A13" s="35" t="s">
        <v>4</v>
      </c>
      <c r="B13" s="36"/>
      <c r="C13" s="36"/>
      <c r="D13" s="36"/>
      <c r="E13" s="36"/>
      <c r="F13" s="36"/>
      <c r="G13" s="37"/>
      <c r="H13" s="96"/>
      <c r="I13" s="97"/>
    </row>
    <row r="14" spans="1:9" x14ac:dyDescent="0.25">
      <c r="A14" s="35" t="s">
        <v>5</v>
      </c>
      <c r="B14" s="36"/>
      <c r="C14" s="36"/>
      <c r="D14" s="36"/>
      <c r="E14" s="36"/>
      <c r="F14" s="36"/>
      <c r="G14" s="37"/>
      <c r="H14" s="96"/>
      <c r="I14" s="97"/>
    </row>
    <row r="15" spans="1:9" x14ac:dyDescent="0.25">
      <c r="A15" s="35" t="s">
        <v>6</v>
      </c>
      <c r="B15" s="36"/>
      <c r="C15" s="36"/>
      <c r="D15" s="36"/>
      <c r="E15" s="36"/>
      <c r="F15" s="36"/>
      <c r="G15" s="37"/>
      <c r="H15" s="33">
        <v>4357.84</v>
      </c>
      <c r="I15" s="34"/>
    </row>
    <row r="16" spans="1:9" ht="15" customHeight="1" x14ac:dyDescent="0.25">
      <c r="A16" s="98" t="s">
        <v>7</v>
      </c>
      <c r="B16" s="99"/>
      <c r="C16" s="99"/>
      <c r="D16" s="99"/>
      <c r="E16" s="99"/>
      <c r="F16" s="99"/>
      <c r="G16" s="100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00"/>
      <c r="H17" s="79"/>
      <c r="I17" s="80"/>
    </row>
    <row r="18" spans="1:9" x14ac:dyDescent="0.25">
      <c r="A18" s="335" t="s">
        <v>146</v>
      </c>
      <c r="B18" s="336"/>
      <c r="C18" s="336"/>
      <c r="D18" s="336"/>
      <c r="E18" s="336"/>
      <c r="F18" s="336"/>
      <c r="G18" s="337"/>
      <c r="H18" s="33">
        <v>15000</v>
      </c>
      <c r="I18" s="34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03"/>
      <c r="H19" s="79"/>
      <c r="I19" s="80"/>
    </row>
    <row r="20" spans="1:9" x14ac:dyDescent="0.25">
      <c r="A20" s="69" t="s">
        <v>50</v>
      </c>
      <c r="B20" s="70"/>
      <c r="C20" s="70"/>
      <c r="D20" s="70"/>
      <c r="E20" s="70"/>
      <c r="F20" s="70"/>
      <c r="G20" s="71"/>
      <c r="H20" s="96"/>
      <c r="I20" s="97"/>
    </row>
    <row r="21" spans="1:9" x14ac:dyDescent="0.25">
      <c r="A21" s="35" t="s">
        <v>10</v>
      </c>
      <c r="B21" s="36"/>
      <c r="C21" s="36"/>
      <c r="D21" s="36"/>
      <c r="E21" s="36"/>
      <c r="F21" s="36"/>
      <c r="G21" s="37"/>
      <c r="H21" s="96">
        <v>24271.52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7"/>
      <c r="H22" s="33"/>
      <c r="I22" s="34"/>
    </row>
    <row r="23" spans="1:9" x14ac:dyDescent="0.25">
      <c r="A23" s="35" t="s">
        <v>11</v>
      </c>
      <c r="B23" s="36"/>
      <c r="C23" s="36"/>
      <c r="D23" s="36"/>
      <c r="E23" s="36"/>
      <c r="F23" s="36"/>
      <c r="G23" s="37"/>
      <c r="H23" s="96">
        <v>115198.8</v>
      </c>
      <c r="I23" s="97"/>
    </row>
    <row r="24" spans="1:9" x14ac:dyDescent="0.25">
      <c r="A24" s="35" t="s">
        <v>48</v>
      </c>
      <c r="B24" s="36"/>
      <c r="C24" s="36"/>
      <c r="D24" s="36"/>
      <c r="E24" s="36"/>
      <c r="F24" s="36"/>
      <c r="G24" s="37"/>
      <c r="H24" s="33">
        <v>362763.28</v>
      </c>
      <c r="I24" s="34"/>
    </row>
    <row r="25" spans="1:9" x14ac:dyDescent="0.25">
      <c r="A25" s="35" t="s">
        <v>12</v>
      </c>
      <c r="B25" s="36"/>
      <c r="C25" s="36"/>
      <c r="D25" s="36"/>
      <c r="E25" s="36"/>
      <c r="F25" s="36"/>
      <c r="G25" s="37"/>
      <c r="H25" s="63">
        <v>111368.33</v>
      </c>
      <c r="I25" s="64"/>
    </row>
    <row r="26" spans="1:9" ht="15.75" thickBot="1" x14ac:dyDescent="0.3">
      <c r="A26" s="58" t="s">
        <v>47</v>
      </c>
      <c r="B26" s="59"/>
      <c r="C26" s="59"/>
      <c r="D26" s="59"/>
      <c r="E26" s="59"/>
      <c r="F26" s="59"/>
      <c r="G26" s="60"/>
      <c r="H26" s="61">
        <v>5120.93</v>
      </c>
      <c r="I26" s="62"/>
    </row>
    <row r="27" spans="1:9" ht="15.75" thickBot="1" x14ac:dyDescent="0.3">
      <c r="A27" s="53" t="s">
        <v>61</v>
      </c>
      <c r="B27" s="54"/>
      <c r="C27" s="54"/>
      <c r="D27" s="54"/>
      <c r="E27" s="54"/>
      <c r="F27" s="54"/>
      <c r="G27" s="55"/>
      <c r="H27" s="112">
        <v>743392.23</v>
      </c>
      <c r="I27" s="113"/>
    </row>
    <row r="28" spans="1:9" ht="15.75" thickBot="1" x14ac:dyDescent="0.3">
      <c r="A28" s="50"/>
      <c r="B28" s="51"/>
      <c r="C28" s="51"/>
      <c r="D28" s="51"/>
      <c r="E28" s="51"/>
      <c r="F28" s="51"/>
      <c r="G28" s="52"/>
      <c r="H28" s="50"/>
      <c r="I28" s="52"/>
    </row>
    <row r="29" spans="1:9" ht="15.75" thickBot="1" x14ac:dyDescent="0.3">
      <c r="A29" s="9" t="s">
        <v>75</v>
      </c>
      <c r="B29" s="10"/>
      <c r="C29" s="10"/>
      <c r="D29" s="10"/>
      <c r="E29" s="10"/>
      <c r="F29" s="10"/>
      <c r="G29" s="11"/>
      <c r="H29" s="12">
        <f>H31</f>
        <v>0</v>
      </c>
      <c r="I29" s="13"/>
    </row>
    <row r="30" spans="1:9" x14ac:dyDescent="0.25">
      <c r="A30" s="266" t="s">
        <v>77</v>
      </c>
      <c r="B30" s="267"/>
      <c r="C30" s="267"/>
      <c r="D30" s="267"/>
      <c r="E30" s="267"/>
      <c r="F30" s="267"/>
      <c r="G30" s="334"/>
      <c r="H30" s="185"/>
      <c r="I30" s="186"/>
    </row>
    <row r="31" spans="1:9" x14ac:dyDescent="0.25">
      <c r="A31" s="74" t="s">
        <v>108</v>
      </c>
      <c r="B31" s="75"/>
      <c r="C31" s="75"/>
      <c r="D31" s="75"/>
      <c r="E31" s="75"/>
      <c r="F31" s="75"/>
      <c r="G31" s="76"/>
      <c r="H31" s="77"/>
      <c r="I31" s="78"/>
    </row>
    <row r="32" spans="1:9" ht="15.75" thickBot="1" x14ac:dyDescent="0.3">
      <c r="A32" s="215"/>
      <c r="B32" s="216"/>
      <c r="C32" s="216"/>
      <c r="D32" s="216"/>
      <c r="E32" s="216"/>
      <c r="F32" s="216"/>
      <c r="G32" s="217"/>
      <c r="H32" s="218"/>
      <c r="I32" s="219"/>
    </row>
    <row r="33" spans="1:13" ht="15.75" thickBot="1" x14ac:dyDescent="0.3">
      <c r="A33" s="9" t="s">
        <v>94</v>
      </c>
      <c r="B33" s="10"/>
      <c r="C33" s="10"/>
      <c r="D33" s="10"/>
      <c r="E33" s="10"/>
      <c r="F33" s="10"/>
      <c r="G33" s="11"/>
      <c r="H33" s="12">
        <v>9986.3200000000033</v>
      </c>
      <c r="I33" s="13"/>
    </row>
    <row r="34" spans="1:13" ht="18" customHeight="1" thickBot="1" x14ac:dyDescent="0.3">
      <c r="A34" s="9" t="s">
        <v>70</v>
      </c>
      <c r="B34" s="10"/>
      <c r="C34" s="10"/>
      <c r="D34" s="10"/>
      <c r="E34" s="10"/>
      <c r="F34" s="10"/>
      <c r="G34" s="11"/>
      <c r="H34" s="12">
        <v>94346.3</v>
      </c>
      <c r="I34" s="13"/>
    </row>
    <row r="35" spans="1:13" ht="15.75" thickBot="1" x14ac:dyDescent="0.3">
      <c r="A35" s="9" t="s">
        <v>71</v>
      </c>
      <c r="B35" s="10"/>
      <c r="C35" s="10"/>
      <c r="D35" s="10"/>
      <c r="E35" s="10"/>
      <c r="F35" s="10"/>
      <c r="G35" s="11"/>
      <c r="H35" s="144">
        <v>84494.99</v>
      </c>
      <c r="I35" s="145"/>
    </row>
    <row r="36" spans="1:13" ht="15.75" thickBot="1" x14ac:dyDescent="0.3">
      <c r="A36" s="4"/>
      <c r="B36" s="5"/>
      <c r="C36" s="5"/>
      <c r="D36" s="5"/>
      <c r="E36" s="5"/>
      <c r="F36" s="5"/>
      <c r="G36" s="6"/>
      <c r="H36" s="7"/>
      <c r="I36" s="8"/>
    </row>
    <row r="37" spans="1:13" ht="15" customHeight="1" thickBot="1" x14ac:dyDescent="0.3">
      <c r="A37" s="9" t="s">
        <v>106</v>
      </c>
      <c r="B37" s="10"/>
      <c r="C37" s="10"/>
      <c r="D37" s="10"/>
      <c r="E37" s="10"/>
      <c r="F37" s="10"/>
      <c r="G37" s="11"/>
      <c r="H37" s="12">
        <v>2863.389999999999</v>
      </c>
      <c r="I37" s="13"/>
      <c r="L37" s="29"/>
      <c r="M37" s="29"/>
    </row>
    <row r="38" spans="1:13" ht="15.75" thickBot="1" x14ac:dyDescent="0.3">
      <c r="A38" s="9" t="s">
        <v>80</v>
      </c>
      <c r="B38" s="10"/>
      <c r="C38" s="10"/>
      <c r="D38" s="10"/>
      <c r="E38" s="10"/>
      <c r="F38" s="10"/>
      <c r="G38" s="11"/>
      <c r="H38" s="12">
        <v>1312.87</v>
      </c>
      <c r="I38" s="13"/>
    </row>
    <row r="39" spans="1:13" ht="15.75" thickBot="1" x14ac:dyDescent="0.3">
      <c r="A39" s="114"/>
      <c r="B39" s="115"/>
      <c r="C39" s="115"/>
      <c r="D39" s="115"/>
      <c r="E39" s="115"/>
      <c r="F39" s="115"/>
      <c r="G39" s="116"/>
      <c r="H39" s="17"/>
      <c r="I39" s="18"/>
    </row>
    <row r="40" spans="1:13" ht="15.75" thickBot="1" x14ac:dyDescent="0.3">
      <c r="A40" s="9" t="s">
        <v>13</v>
      </c>
      <c r="B40" s="10"/>
      <c r="C40" s="10"/>
      <c r="D40" s="10"/>
      <c r="E40" s="10"/>
      <c r="F40" s="10"/>
      <c r="G40" s="11"/>
      <c r="H40" s="12">
        <f>H11+H29</f>
        <v>651803.46000000008</v>
      </c>
      <c r="I40" s="13"/>
    </row>
    <row r="41" spans="1:13" x14ac:dyDescent="0.25">
      <c r="A41" s="47"/>
      <c r="B41" s="48"/>
      <c r="C41" s="48"/>
      <c r="D41" s="48"/>
      <c r="E41" s="48"/>
      <c r="F41" s="48"/>
      <c r="G41" s="49"/>
      <c r="H41" s="133"/>
      <c r="I41" s="135"/>
    </row>
    <row r="42" spans="1:13" x14ac:dyDescent="0.25">
      <c r="A42" s="19" t="s">
        <v>128</v>
      </c>
      <c r="B42" s="20"/>
      <c r="C42" s="20"/>
      <c r="D42" s="20"/>
      <c r="E42" s="20"/>
      <c r="F42" s="20"/>
      <c r="G42" s="21"/>
      <c r="H42" s="22">
        <f>H27-H11-H4</f>
        <v>46973.049999999872</v>
      </c>
      <c r="I42" s="28"/>
    </row>
    <row r="43" spans="1:13" x14ac:dyDescent="0.25">
      <c r="A43" s="19" t="s">
        <v>124</v>
      </c>
      <c r="B43" s="20"/>
      <c r="C43" s="20"/>
      <c r="D43" s="20"/>
      <c r="E43" s="20"/>
      <c r="F43" s="20"/>
      <c r="G43" s="21"/>
      <c r="H43" s="109">
        <f>H6+H7-H8</f>
        <v>27568.159999999989</v>
      </c>
      <c r="I43" s="110"/>
    </row>
    <row r="44" spans="1:13" x14ac:dyDescent="0.25">
      <c r="A44" s="187" t="s">
        <v>125</v>
      </c>
      <c r="B44" s="20"/>
      <c r="C44" s="20"/>
      <c r="D44" s="20"/>
      <c r="E44" s="20"/>
      <c r="F44" s="20"/>
      <c r="G44" s="20"/>
      <c r="H44" s="22">
        <f>H33+H34-H35</f>
        <v>19837.630000000005</v>
      </c>
      <c r="I44" s="23"/>
    </row>
    <row r="45" spans="1:13" x14ac:dyDescent="0.25">
      <c r="A45" s="19" t="s">
        <v>139</v>
      </c>
      <c r="B45" s="20"/>
      <c r="C45" s="20"/>
      <c r="D45" s="20"/>
      <c r="E45" s="20"/>
      <c r="F45" s="20"/>
      <c r="G45" s="21"/>
      <c r="H45" s="38">
        <f>H37-H38</f>
        <v>1550.5199999999991</v>
      </c>
      <c r="I45" s="209"/>
    </row>
    <row r="46" spans="1:13" x14ac:dyDescent="0.25">
      <c r="A46" s="27"/>
      <c r="B46" s="111"/>
      <c r="C46" s="111"/>
      <c r="D46" s="111"/>
      <c r="E46" s="111"/>
      <c r="F46" s="111"/>
      <c r="G46" s="28"/>
      <c r="H46" s="27"/>
      <c r="I46" s="28"/>
    </row>
    <row r="47" spans="1:13" x14ac:dyDescent="0.25">
      <c r="A47" s="69" t="s">
        <v>14</v>
      </c>
      <c r="B47" s="70"/>
      <c r="C47" s="70"/>
      <c r="D47" s="70"/>
      <c r="E47" s="70"/>
      <c r="F47" s="70"/>
      <c r="G47" s="71"/>
      <c r="H47" s="79"/>
      <c r="I47" s="80"/>
    </row>
    <row r="48" spans="1:13" x14ac:dyDescent="0.25">
      <c r="A48" s="35" t="s">
        <v>15</v>
      </c>
      <c r="B48" s="36"/>
      <c r="C48" s="36"/>
      <c r="D48" s="36"/>
      <c r="E48" s="36"/>
      <c r="F48" s="36"/>
      <c r="G48" s="37"/>
      <c r="H48" s="22">
        <v>16</v>
      </c>
      <c r="I48" s="23"/>
    </row>
    <row r="49" spans="1:9" ht="15.75" thickBot="1" x14ac:dyDescent="0.3">
      <c r="A49" s="40" t="s">
        <v>52</v>
      </c>
      <c r="B49" s="41"/>
      <c r="C49" s="41"/>
      <c r="D49" s="41"/>
      <c r="E49" s="41"/>
      <c r="F49" s="41"/>
      <c r="G49" s="42"/>
      <c r="H49" s="149">
        <f>(H7+H11+H34)/(H8+H27+H35+H38)*H48</f>
        <v>14.678899089075207</v>
      </c>
      <c r="I49" s="150"/>
    </row>
    <row r="52" spans="1:9" x14ac:dyDescent="0.25">
      <c r="A52" s="29" t="s">
        <v>18</v>
      </c>
      <c r="B52" s="29"/>
      <c r="C52" s="29"/>
      <c r="G52" s="29" t="s">
        <v>19</v>
      </c>
      <c r="H52" s="29"/>
      <c r="I52" s="29"/>
    </row>
  </sheetData>
  <mergeCells count="97">
    <mergeCell ref="A49:G49"/>
    <mergeCell ref="H49:I49"/>
    <mergeCell ref="A52:C52"/>
    <mergeCell ref="G52:I52"/>
    <mergeCell ref="A33:G33"/>
    <mergeCell ref="H33:I33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8:G8"/>
    <mergeCell ref="H8:I8"/>
    <mergeCell ref="A7:G7"/>
    <mergeCell ref="H7:I7"/>
    <mergeCell ref="A9:G9"/>
    <mergeCell ref="H9:I9"/>
    <mergeCell ref="A10:G10"/>
    <mergeCell ref="H10:I10"/>
    <mergeCell ref="A11:G11"/>
    <mergeCell ref="H11:I11"/>
    <mergeCell ref="A19:G19"/>
    <mergeCell ref="H19:I19"/>
    <mergeCell ref="A20:G20"/>
    <mergeCell ref="H20:I20"/>
    <mergeCell ref="A21:G21"/>
    <mergeCell ref="H21:I21"/>
    <mergeCell ref="A12:G12"/>
    <mergeCell ref="H12:I12"/>
    <mergeCell ref="A15:G15"/>
    <mergeCell ref="H15:I15"/>
    <mergeCell ref="A16:G17"/>
    <mergeCell ref="H16:I17"/>
    <mergeCell ref="A13:G13"/>
    <mergeCell ref="H13:I13"/>
    <mergeCell ref="A14:G14"/>
    <mergeCell ref="H14:I14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4:G34"/>
    <mergeCell ref="H34:I34"/>
    <mergeCell ref="L37:M37"/>
    <mergeCell ref="A45:G45"/>
    <mergeCell ref="H45:I45"/>
    <mergeCell ref="A46:G46"/>
    <mergeCell ref="H46:I46"/>
    <mergeCell ref="A18:G18"/>
    <mergeCell ref="H18:I18"/>
    <mergeCell ref="A47:G47"/>
    <mergeCell ref="H47:I47"/>
    <mergeCell ref="A48:G48"/>
    <mergeCell ref="H48:I48"/>
    <mergeCell ref="A40:G40"/>
    <mergeCell ref="H40:I40"/>
    <mergeCell ref="A41:G41"/>
    <mergeCell ref="H41:I41"/>
    <mergeCell ref="A42:G42"/>
    <mergeCell ref="H42:I42"/>
    <mergeCell ref="A43:G43"/>
    <mergeCell ref="H43:I43"/>
    <mergeCell ref="A44:G44"/>
    <mergeCell ref="H44:I44"/>
  </mergeCells>
  <pageMargins left="0.70866141732283472" right="0.70866141732283472" top="0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5" workbookViewId="0">
      <selection activeCell="H45" sqref="H45:I45"/>
    </sheetView>
  </sheetViews>
  <sheetFormatPr defaultRowHeight="15" x14ac:dyDescent="0.25"/>
  <sheetData>
    <row r="1" spans="1:9" ht="18.75" x14ac:dyDescent="0.3">
      <c r="A1" s="87" t="s">
        <v>32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" t="s">
        <v>84</v>
      </c>
      <c r="B4" s="20"/>
      <c r="C4" s="20"/>
      <c r="D4" s="20"/>
      <c r="E4" s="20"/>
      <c r="F4" s="20"/>
      <c r="G4" s="21"/>
      <c r="H4" s="89">
        <v>215670.61000000002</v>
      </c>
      <c r="I4" s="123"/>
    </row>
    <row r="5" spans="1:9" x14ac:dyDescent="0.25">
      <c r="A5" s="27"/>
      <c r="B5" s="111"/>
      <c r="C5" s="111"/>
      <c r="D5" s="111"/>
      <c r="E5" s="111"/>
      <c r="F5" s="111"/>
      <c r="G5" s="28"/>
      <c r="H5" s="33"/>
      <c r="I5" s="34"/>
    </row>
    <row r="6" spans="1:9" x14ac:dyDescent="0.25">
      <c r="A6" s="19" t="s">
        <v>150</v>
      </c>
      <c r="B6" s="20"/>
      <c r="C6" s="20"/>
      <c r="D6" s="20"/>
      <c r="E6" s="20"/>
      <c r="F6" s="20"/>
      <c r="G6" s="21"/>
      <c r="H6" s="27">
        <v>72538.159999999974</v>
      </c>
      <c r="I6" s="28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94">
        <v>73100</v>
      </c>
      <c r="I7" s="95"/>
    </row>
    <row r="8" spans="1:9" x14ac:dyDescent="0.25">
      <c r="A8" s="74" t="s">
        <v>113</v>
      </c>
      <c r="B8" s="75"/>
      <c r="C8" s="75"/>
      <c r="D8" s="75"/>
      <c r="E8" s="75"/>
      <c r="F8" s="75"/>
      <c r="G8" s="76"/>
      <c r="H8" s="121">
        <v>72159.360000000001</v>
      </c>
      <c r="I8" s="122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18480</v>
      </c>
      <c r="I9" s="97"/>
    </row>
    <row r="10" spans="1:9" ht="15.75" thickBot="1" x14ac:dyDescent="0.3">
      <c r="A10" s="35"/>
      <c r="B10" s="36"/>
      <c r="C10" s="36"/>
      <c r="D10" s="36"/>
      <c r="E10" s="36"/>
      <c r="F10" s="36"/>
      <c r="G10" s="37"/>
      <c r="H10" s="79"/>
      <c r="I10" s="80"/>
    </row>
    <row r="11" spans="1:9" ht="15.75" thickBot="1" x14ac:dyDescent="0.3">
      <c r="A11" s="9" t="s">
        <v>62</v>
      </c>
      <c r="B11" s="10"/>
      <c r="C11" s="10"/>
      <c r="D11" s="10"/>
      <c r="E11" s="10"/>
      <c r="F11" s="10"/>
      <c r="G11" s="11"/>
      <c r="H11" s="56">
        <f>H12+H13+H14+H15+H16+H26+H25+H19+H21+H22+H23+H24+H27+H20+H18</f>
        <v>287411.89999999997</v>
      </c>
      <c r="I11" s="119"/>
    </row>
    <row r="12" spans="1:9" x14ac:dyDescent="0.25">
      <c r="A12" s="82" t="s">
        <v>57</v>
      </c>
      <c r="B12" s="83"/>
      <c r="C12" s="83"/>
      <c r="D12" s="83"/>
      <c r="E12" s="83"/>
      <c r="F12" s="83"/>
      <c r="G12" s="84"/>
      <c r="H12" s="85">
        <v>1845</v>
      </c>
      <c r="I12" s="86"/>
    </row>
    <row r="13" spans="1:9" x14ac:dyDescent="0.25">
      <c r="A13" s="35" t="s">
        <v>4</v>
      </c>
      <c r="B13" s="36"/>
      <c r="C13" s="36"/>
      <c r="D13" s="36"/>
      <c r="E13" s="36"/>
      <c r="F13" s="36"/>
      <c r="G13" s="37"/>
      <c r="H13" s="79"/>
      <c r="I13" s="80"/>
    </row>
    <row r="14" spans="1:9" x14ac:dyDescent="0.25">
      <c r="A14" s="35" t="s">
        <v>5</v>
      </c>
      <c r="B14" s="36"/>
      <c r="C14" s="36"/>
      <c r="D14" s="36"/>
      <c r="E14" s="36"/>
      <c r="F14" s="36"/>
      <c r="G14" s="37"/>
      <c r="H14" s="79"/>
      <c r="I14" s="80"/>
    </row>
    <row r="15" spans="1:9" x14ac:dyDescent="0.25">
      <c r="A15" s="35" t="s">
        <v>6</v>
      </c>
      <c r="B15" s="36"/>
      <c r="C15" s="36"/>
      <c r="D15" s="36"/>
      <c r="E15" s="36"/>
      <c r="F15" s="36"/>
      <c r="G15" s="37"/>
      <c r="H15" s="79">
        <v>4357.84</v>
      </c>
      <c r="I15" s="80"/>
    </row>
    <row r="16" spans="1:9" x14ac:dyDescent="0.25">
      <c r="A16" s="124" t="s">
        <v>7</v>
      </c>
      <c r="B16" s="125"/>
      <c r="C16" s="125"/>
      <c r="D16" s="125"/>
      <c r="E16" s="125"/>
      <c r="F16" s="125"/>
      <c r="G16" s="126"/>
      <c r="H16" s="79"/>
      <c r="I16" s="80"/>
    </row>
    <row r="17" spans="1:9" x14ac:dyDescent="0.25">
      <c r="A17" s="127"/>
      <c r="B17" s="128"/>
      <c r="C17" s="128"/>
      <c r="D17" s="128"/>
      <c r="E17" s="128"/>
      <c r="F17" s="128"/>
      <c r="G17" s="129"/>
      <c r="H17" s="79"/>
      <c r="I17" s="80"/>
    </row>
    <row r="18" spans="1:9" x14ac:dyDescent="0.25">
      <c r="A18" s="35" t="s">
        <v>145</v>
      </c>
      <c r="B18" s="36"/>
      <c r="C18" s="36"/>
      <c r="D18" s="36"/>
      <c r="E18" s="36"/>
      <c r="F18" s="36"/>
      <c r="G18" s="37"/>
      <c r="H18" s="79">
        <v>2500</v>
      </c>
      <c r="I18" s="80"/>
    </row>
    <row r="19" spans="1:9" x14ac:dyDescent="0.25">
      <c r="A19" s="130" t="s">
        <v>0</v>
      </c>
      <c r="B19" s="131"/>
      <c r="C19" s="131"/>
      <c r="D19" s="131"/>
      <c r="E19" s="131"/>
      <c r="F19" s="131"/>
      <c r="G19" s="132"/>
      <c r="H19" s="79"/>
      <c r="I19" s="80"/>
    </row>
    <row r="20" spans="1:9" x14ac:dyDescent="0.25">
      <c r="A20" s="35" t="s">
        <v>49</v>
      </c>
      <c r="B20" s="36"/>
      <c r="C20" s="36"/>
      <c r="D20" s="36"/>
      <c r="E20" s="36"/>
      <c r="F20" s="36"/>
      <c r="G20" s="37"/>
      <c r="H20" s="33">
        <v>4064.64</v>
      </c>
      <c r="I20" s="34"/>
    </row>
    <row r="21" spans="1:9" x14ac:dyDescent="0.25">
      <c r="A21" s="35" t="s">
        <v>10</v>
      </c>
      <c r="B21" s="36"/>
      <c r="C21" s="36"/>
      <c r="D21" s="36"/>
      <c r="E21" s="36"/>
      <c r="F21" s="36"/>
      <c r="G21" s="37"/>
      <c r="H21" s="96">
        <v>11202.24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7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7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7"/>
      <c r="H24" s="33">
        <v>50495.1</v>
      </c>
      <c r="I24" s="34"/>
    </row>
    <row r="25" spans="1:9" x14ac:dyDescent="0.25">
      <c r="A25" s="35" t="s">
        <v>53</v>
      </c>
      <c r="B25" s="36"/>
      <c r="C25" s="36"/>
      <c r="D25" s="36"/>
      <c r="E25" s="36"/>
      <c r="F25" s="36"/>
      <c r="G25" s="37"/>
      <c r="H25" s="33">
        <v>159010.06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7"/>
      <c r="H26" s="63">
        <v>48816.09</v>
      </c>
      <c r="I26" s="64"/>
    </row>
    <row r="27" spans="1:9" ht="15.75" thickBot="1" x14ac:dyDescent="0.3">
      <c r="A27" s="40" t="s">
        <v>47</v>
      </c>
      <c r="B27" s="41"/>
      <c r="C27" s="41"/>
      <c r="D27" s="41"/>
      <c r="E27" s="41"/>
      <c r="F27" s="41"/>
      <c r="G27" s="42"/>
      <c r="H27" s="61">
        <v>5120.93</v>
      </c>
      <c r="I27" s="62"/>
    </row>
    <row r="28" spans="1:9" ht="15.75" thickBot="1" x14ac:dyDescent="0.3">
      <c r="A28" s="9" t="s">
        <v>61</v>
      </c>
      <c r="B28" s="10"/>
      <c r="C28" s="10"/>
      <c r="D28" s="10"/>
      <c r="E28" s="10"/>
      <c r="F28" s="10"/>
      <c r="G28" s="11"/>
      <c r="H28" s="112">
        <v>284315.06</v>
      </c>
      <c r="I28" s="113"/>
    </row>
    <row r="29" spans="1:9" ht="15.75" thickBot="1" x14ac:dyDescent="0.3">
      <c r="A29" s="136"/>
      <c r="B29" s="137"/>
      <c r="C29" s="137"/>
      <c r="D29" s="137"/>
      <c r="E29" s="137"/>
      <c r="F29" s="137"/>
      <c r="G29" s="138"/>
      <c r="H29" s="136"/>
      <c r="I29" s="138"/>
    </row>
    <row r="30" spans="1:9" ht="15.75" thickBot="1" x14ac:dyDescent="0.3">
      <c r="A30" s="9" t="s">
        <v>72</v>
      </c>
      <c r="B30" s="10"/>
      <c r="C30" s="10"/>
      <c r="D30" s="10"/>
      <c r="E30" s="10"/>
      <c r="F30" s="10"/>
      <c r="G30" s="11"/>
      <c r="H30" s="12">
        <f>H31</f>
        <v>72538.159999999974</v>
      </c>
      <c r="I30" s="13"/>
    </row>
    <row r="31" spans="1:9" ht="15.75" thickBot="1" x14ac:dyDescent="0.3">
      <c r="A31" s="91" t="s">
        <v>147</v>
      </c>
      <c r="B31" s="92"/>
      <c r="C31" s="92"/>
      <c r="D31" s="92"/>
      <c r="E31" s="92"/>
      <c r="F31" s="92"/>
      <c r="G31" s="93"/>
      <c r="H31" s="17">
        <v>72538.159999999974</v>
      </c>
      <c r="I31" s="18"/>
    </row>
    <row r="32" spans="1:9" ht="15.75" thickBot="1" x14ac:dyDescent="0.3">
      <c r="A32" s="139"/>
      <c r="B32" s="140"/>
      <c r="C32" s="140"/>
      <c r="D32" s="140"/>
      <c r="E32" s="140"/>
      <c r="F32" s="140"/>
      <c r="G32" s="141"/>
      <c r="H32" s="142"/>
      <c r="I32" s="143"/>
    </row>
    <row r="33" spans="1:9" ht="15.75" thickBot="1" x14ac:dyDescent="0.3">
      <c r="A33" s="9" t="s">
        <v>88</v>
      </c>
      <c r="B33" s="10"/>
      <c r="C33" s="10"/>
      <c r="D33" s="10"/>
      <c r="E33" s="10"/>
      <c r="F33" s="10"/>
      <c r="G33" s="11"/>
      <c r="H33" s="12">
        <v>4324.07</v>
      </c>
      <c r="I33" s="13"/>
    </row>
    <row r="34" spans="1:9" ht="15.75" thickBot="1" x14ac:dyDescent="0.3">
      <c r="A34" s="9" t="s">
        <v>70</v>
      </c>
      <c r="B34" s="10"/>
      <c r="C34" s="10"/>
      <c r="D34" s="10"/>
      <c r="E34" s="10"/>
      <c r="F34" s="10"/>
      <c r="G34" s="11"/>
      <c r="H34" s="12">
        <v>44298</v>
      </c>
      <c r="I34" s="13"/>
    </row>
    <row r="35" spans="1:9" ht="15.75" thickBot="1" x14ac:dyDescent="0.3">
      <c r="A35" s="9" t="s">
        <v>71</v>
      </c>
      <c r="B35" s="10"/>
      <c r="C35" s="10"/>
      <c r="D35" s="10"/>
      <c r="E35" s="10"/>
      <c r="F35" s="10"/>
      <c r="G35" s="11"/>
      <c r="H35" s="12">
        <v>42150.1</v>
      </c>
      <c r="I35" s="13"/>
    </row>
    <row r="36" spans="1:9" ht="15.75" thickBot="1" x14ac:dyDescent="0.3">
      <c r="A36" s="146"/>
      <c r="B36" s="147"/>
      <c r="C36" s="147"/>
      <c r="D36" s="147"/>
      <c r="E36" s="147"/>
      <c r="F36" s="147"/>
      <c r="G36" s="148"/>
      <c r="H36" s="144"/>
      <c r="I36" s="145"/>
    </row>
    <row r="37" spans="1:9" ht="15.75" thickBot="1" x14ac:dyDescent="0.3">
      <c r="A37" s="9" t="s">
        <v>13</v>
      </c>
      <c r="B37" s="10"/>
      <c r="C37" s="10"/>
      <c r="D37" s="10"/>
      <c r="E37" s="10"/>
      <c r="F37" s="10"/>
      <c r="G37" s="11"/>
      <c r="H37" s="12">
        <f>H30+H11</f>
        <v>359950.05999999994</v>
      </c>
      <c r="I37" s="13"/>
    </row>
    <row r="38" spans="1:9" x14ac:dyDescent="0.25">
      <c r="A38" s="133"/>
      <c r="B38" s="134"/>
      <c r="C38" s="134"/>
      <c r="D38" s="134"/>
      <c r="E38" s="134"/>
      <c r="F38" s="134"/>
      <c r="G38" s="135"/>
      <c r="H38" s="107"/>
      <c r="I38" s="108"/>
    </row>
    <row r="39" spans="1:9" ht="13.5" customHeight="1" x14ac:dyDescent="0.25">
      <c r="A39" s="19" t="s">
        <v>117</v>
      </c>
      <c r="B39" s="20"/>
      <c r="C39" s="20"/>
      <c r="D39" s="20"/>
      <c r="E39" s="20"/>
      <c r="F39" s="20"/>
      <c r="G39" s="21"/>
      <c r="H39" s="22">
        <f>H4+H11-H28</f>
        <v>218767.45</v>
      </c>
      <c r="I39" s="23"/>
    </row>
    <row r="40" spans="1:9" x14ac:dyDescent="0.25">
      <c r="A40" s="19" t="s">
        <v>121</v>
      </c>
      <c r="B40" s="20"/>
      <c r="C40" s="20"/>
      <c r="D40" s="20"/>
      <c r="E40" s="20"/>
      <c r="F40" s="20"/>
      <c r="G40" s="21"/>
      <c r="H40" s="22">
        <f>H6-H30+H8+H9-H7</f>
        <v>17539.36</v>
      </c>
      <c r="I40" s="23"/>
    </row>
    <row r="41" spans="1:9" x14ac:dyDescent="0.25">
      <c r="A41" s="19" t="s">
        <v>122</v>
      </c>
      <c r="B41" s="20"/>
      <c r="C41" s="20"/>
      <c r="D41" s="20"/>
      <c r="E41" s="20"/>
      <c r="F41" s="20"/>
      <c r="G41" s="21"/>
      <c r="H41" s="22">
        <f>H33+H34-H35</f>
        <v>6471.9700000000012</v>
      </c>
      <c r="I41" s="23"/>
    </row>
    <row r="42" spans="1:9" x14ac:dyDescent="0.25">
      <c r="A42" s="27"/>
      <c r="B42" s="111"/>
      <c r="C42" s="111"/>
      <c r="D42" s="111"/>
      <c r="E42" s="111"/>
      <c r="F42" s="111"/>
      <c r="G42" s="28"/>
      <c r="H42" s="27"/>
      <c r="I42" s="28"/>
    </row>
    <row r="43" spans="1:9" x14ac:dyDescent="0.25">
      <c r="A43" s="19" t="s">
        <v>14</v>
      </c>
      <c r="B43" s="20"/>
      <c r="C43" s="20"/>
      <c r="D43" s="20"/>
      <c r="E43" s="20"/>
      <c r="F43" s="20"/>
      <c r="G43" s="21"/>
      <c r="H43" s="33"/>
      <c r="I43" s="34"/>
    </row>
    <row r="44" spans="1:9" x14ac:dyDescent="0.25">
      <c r="A44" s="35" t="s">
        <v>15</v>
      </c>
      <c r="B44" s="36"/>
      <c r="C44" s="36"/>
      <c r="D44" s="36"/>
      <c r="E44" s="36"/>
      <c r="F44" s="36"/>
      <c r="G44" s="37"/>
      <c r="H44" s="22">
        <v>14</v>
      </c>
      <c r="I44" s="23"/>
    </row>
    <row r="45" spans="1:9" ht="15.75" thickBot="1" x14ac:dyDescent="0.3">
      <c r="A45" s="40" t="s">
        <v>52</v>
      </c>
      <c r="B45" s="41"/>
      <c r="C45" s="41"/>
      <c r="D45" s="41"/>
      <c r="E45" s="41"/>
      <c r="F45" s="41"/>
      <c r="G45" s="42"/>
      <c r="H45" s="149">
        <f>(H7+H11+H34)/(H8+H9+H28+H35)*H44</f>
        <v>13.587334416802772</v>
      </c>
      <c r="I45" s="150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A40:G40"/>
    <mergeCell ref="H40:I40"/>
    <mergeCell ref="A42:G42"/>
    <mergeCell ref="H42:I42"/>
    <mergeCell ref="A48:C48"/>
    <mergeCell ref="G48:I48"/>
    <mergeCell ref="A43:G43"/>
    <mergeCell ref="H43:I43"/>
    <mergeCell ref="A44:G44"/>
    <mergeCell ref="H44:I44"/>
    <mergeCell ref="A45:G45"/>
    <mergeCell ref="H45:I45"/>
    <mergeCell ref="A41:G41"/>
    <mergeCell ref="H41:I41"/>
    <mergeCell ref="A38:G38"/>
    <mergeCell ref="H38:I38"/>
    <mergeCell ref="A29:G29"/>
    <mergeCell ref="H29:I29"/>
    <mergeCell ref="A39:G39"/>
    <mergeCell ref="H39:I39"/>
    <mergeCell ref="A30:G30"/>
    <mergeCell ref="H30:I30"/>
    <mergeCell ref="A37:G37"/>
    <mergeCell ref="H37:I37"/>
    <mergeCell ref="A33:G33"/>
    <mergeCell ref="H33:I33"/>
    <mergeCell ref="A32:G32"/>
    <mergeCell ref="H32:I32"/>
    <mergeCell ref="H36:I36"/>
    <mergeCell ref="A36:G36"/>
    <mergeCell ref="A34:G34"/>
    <mergeCell ref="H34:I34"/>
    <mergeCell ref="A35:G35"/>
    <mergeCell ref="H35:I35"/>
    <mergeCell ref="A27:G27"/>
    <mergeCell ref="H27:I27"/>
    <mergeCell ref="A28:G28"/>
    <mergeCell ref="H28:I28"/>
    <mergeCell ref="A31:G31"/>
    <mergeCell ref="H31:I31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1:G11"/>
    <mergeCell ref="H11:I11"/>
    <mergeCell ref="A12:G12"/>
    <mergeCell ref="H12:I12"/>
    <mergeCell ref="A13:G13"/>
    <mergeCell ref="H13:I13"/>
    <mergeCell ref="A14:G14"/>
    <mergeCell ref="H14:I14"/>
    <mergeCell ref="A15:G15"/>
    <mergeCell ref="H15:I15"/>
    <mergeCell ref="A16:G17"/>
    <mergeCell ref="H16:I17"/>
    <mergeCell ref="A8:G8"/>
    <mergeCell ref="H8:I8"/>
    <mergeCell ref="A10:G10"/>
    <mergeCell ref="H10:I10"/>
    <mergeCell ref="A9:G9"/>
    <mergeCell ref="H9:I9"/>
    <mergeCell ref="A7:G7"/>
    <mergeCell ref="H7:I7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0" workbookViewId="0">
      <selection activeCell="H41" sqref="H41:I41"/>
    </sheetView>
  </sheetViews>
  <sheetFormatPr defaultRowHeight="15" x14ac:dyDescent="0.25"/>
  <sheetData>
    <row r="1" spans="1:9" ht="18.75" x14ac:dyDescent="0.3">
      <c r="A1" s="87" t="s">
        <v>81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115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76" t="s">
        <v>2</v>
      </c>
      <c r="I3" s="177"/>
    </row>
    <row r="4" spans="1:9" x14ac:dyDescent="0.25">
      <c r="A4" s="195" t="s">
        <v>84</v>
      </c>
      <c r="B4" s="196"/>
      <c r="C4" s="196"/>
      <c r="D4" s="196"/>
      <c r="E4" s="196"/>
      <c r="F4" s="196"/>
      <c r="G4" s="197"/>
      <c r="H4" s="27">
        <v>39241.299999999996</v>
      </c>
      <c r="I4" s="28"/>
    </row>
    <row r="5" spans="1:9" x14ac:dyDescent="0.25">
      <c r="A5" s="27"/>
      <c r="B5" s="111"/>
      <c r="C5" s="111"/>
      <c r="D5" s="111"/>
      <c r="E5" s="111"/>
      <c r="F5" s="111"/>
      <c r="G5" s="28"/>
      <c r="H5" s="33"/>
      <c r="I5" s="34"/>
    </row>
    <row r="6" spans="1:9" x14ac:dyDescent="0.25">
      <c r="A6" s="24" t="s">
        <v>85</v>
      </c>
      <c r="B6" s="25"/>
      <c r="C6" s="25"/>
      <c r="D6" s="25"/>
      <c r="E6" s="25"/>
      <c r="F6" s="25"/>
      <c r="G6" s="26"/>
      <c r="H6" s="22">
        <v>2342.3200000000002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140828.88</v>
      </c>
      <c r="I7" s="78"/>
    </row>
    <row r="8" spans="1:9" x14ac:dyDescent="0.25">
      <c r="A8" s="69" t="s">
        <v>113</v>
      </c>
      <c r="B8" s="70"/>
      <c r="C8" s="70"/>
      <c r="D8" s="70"/>
      <c r="E8" s="70"/>
      <c r="F8" s="70"/>
      <c r="G8" s="71"/>
      <c r="H8" s="77">
        <v>96947.73</v>
      </c>
      <c r="I8" s="78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77">
        <v>0</v>
      </c>
      <c r="I9" s="78"/>
    </row>
    <row r="10" spans="1:9" ht="15.75" thickBot="1" x14ac:dyDescent="0.3">
      <c r="A10" s="27"/>
      <c r="B10" s="111"/>
      <c r="C10" s="111"/>
      <c r="D10" s="111"/>
      <c r="E10" s="111"/>
      <c r="F10" s="111"/>
      <c r="G10" s="28"/>
      <c r="H10" s="22"/>
      <c r="I10" s="23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55"/>
      <c r="H11" s="56">
        <f>H12+H13+H14+H15+H16+H18+H19+H20+H32+H22+H23+H24+H25+H26+H27+H28+H21</f>
        <v>445957.58</v>
      </c>
      <c r="I11" s="119"/>
    </row>
    <row r="12" spans="1:9" x14ac:dyDescent="0.25">
      <c r="A12" s="82" t="s">
        <v>3</v>
      </c>
      <c r="B12" s="83"/>
      <c r="C12" s="83"/>
      <c r="D12" s="83"/>
      <c r="E12" s="83"/>
      <c r="F12" s="83"/>
      <c r="G12" s="84"/>
      <c r="H12" s="85">
        <v>26745.5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71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71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71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00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00"/>
      <c r="H17" s="79"/>
      <c r="I17" s="80"/>
    </row>
    <row r="18" spans="1:9" x14ac:dyDescent="0.25">
      <c r="A18" s="69" t="s">
        <v>8</v>
      </c>
      <c r="B18" s="70"/>
      <c r="C18" s="70"/>
      <c r="D18" s="70"/>
      <c r="E18" s="70"/>
      <c r="F18" s="70"/>
      <c r="G18" s="71"/>
      <c r="H18" s="79"/>
      <c r="I18" s="80"/>
    </row>
    <row r="19" spans="1:9" x14ac:dyDescent="0.25">
      <c r="A19" s="69" t="s">
        <v>9</v>
      </c>
      <c r="B19" s="70"/>
      <c r="C19" s="70"/>
      <c r="D19" s="70"/>
      <c r="E19" s="70"/>
      <c r="F19" s="70"/>
      <c r="G19" s="71"/>
      <c r="H19" s="79"/>
      <c r="I19" s="80"/>
    </row>
    <row r="20" spans="1:9" x14ac:dyDescent="0.25">
      <c r="A20" s="101" t="s">
        <v>0</v>
      </c>
      <c r="B20" s="102"/>
      <c r="C20" s="102"/>
      <c r="D20" s="102"/>
      <c r="E20" s="102"/>
      <c r="F20" s="102"/>
      <c r="G20" s="103"/>
      <c r="H20" s="79"/>
      <c r="I20" s="80"/>
    </row>
    <row r="21" spans="1:9" x14ac:dyDescent="0.25">
      <c r="A21" s="69" t="s">
        <v>50</v>
      </c>
      <c r="B21" s="70"/>
      <c r="C21" s="70"/>
      <c r="D21" s="70"/>
      <c r="E21" s="70"/>
      <c r="F21" s="70"/>
      <c r="G21" s="71"/>
      <c r="H21" s="96">
        <v>2278.4</v>
      </c>
      <c r="I21" s="97"/>
    </row>
    <row r="22" spans="1:9" x14ac:dyDescent="0.25">
      <c r="A22" s="35" t="s">
        <v>10</v>
      </c>
      <c r="B22" s="36"/>
      <c r="C22" s="36"/>
      <c r="D22" s="36"/>
      <c r="E22" s="36"/>
      <c r="F22" s="36"/>
      <c r="G22" s="37"/>
      <c r="H22" s="96">
        <v>33840.1</v>
      </c>
      <c r="I22" s="97"/>
    </row>
    <row r="23" spans="1:9" x14ac:dyDescent="0.25">
      <c r="A23" s="35" t="s">
        <v>16</v>
      </c>
      <c r="B23" s="36"/>
      <c r="C23" s="36"/>
      <c r="D23" s="36"/>
      <c r="E23" s="36"/>
      <c r="F23" s="36"/>
      <c r="G23" s="37"/>
      <c r="H23" s="33"/>
      <c r="I23" s="34"/>
    </row>
    <row r="24" spans="1:9" x14ac:dyDescent="0.25">
      <c r="A24" s="35" t="s">
        <v>17</v>
      </c>
      <c r="B24" s="36"/>
      <c r="C24" s="36"/>
      <c r="D24" s="36"/>
      <c r="E24" s="36"/>
      <c r="F24" s="36"/>
      <c r="G24" s="37"/>
      <c r="H24" s="63"/>
      <c r="I24" s="64"/>
    </row>
    <row r="25" spans="1:9" x14ac:dyDescent="0.25">
      <c r="A25" s="35" t="s">
        <v>11</v>
      </c>
      <c r="B25" s="36"/>
      <c r="C25" s="36"/>
      <c r="D25" s="36"/>
      <c r="E25" s="36"/>
      <c r="F25" s="36"/>
      <c r="G25" s="37"/>
      <c r="H25" s="96">
        <v>73032</v>
      </c>
      <c r="I25" s="97"/>
    </row>
    <row r="26" spans="1:9" ht="13.5" customHeight="1" x14ac:dyDescent="0.25">
      <c r="A26" s="35" t="s">
        <v>48</v>
      </c>
      <c r="B26" s="36"/>
      <c r="C26" s="36"/>
      <c r="D26" s="36"/>
      <c r="E26" s="36"/>
      <c r="F26" s="36"/>
      <c r="G26" s="37"/>
      <c r="H26" s="33">
        <v>229979.2</v>
      </c>
      <c r="I26" s="34"/>
    </row>
    <row r="27" spans="1:9" x14ac:dyDescent="0.25">
      <c r="A27" s="35" t="s">
        <v>12</v>
      </c>
      <c r="B27" s="36"/>
      <c r="C27" s="36"/>
      <c r="D27" s="36"/>
      <c r="E27" s="36"/>
      <c r="F27" s="36"/>
      <c r="G27" s="37"/>
      <c r="H27" s="63">
        <v>70603.61</v>
      </c>
      <c r="I27" s="64"/>
    </row>
    <row r="28" spans="1:9" ht="15.75" thickBot="1" x14ac:dyDescent="0.3">
      <c r="A28" s="58" t="s">
        <v>47</v>
      </c>
      <c r="B28" s="59"/>
      <c r="C28" s="59"/>
      <c r="D28" s="59"/>
      <c r="E28" s="59"/>
      <c r="F28" s="59"/>
      <c r="G28" s="60"/>
      <c r="H28" s="61">
        <v>5120.93</v>
      </c>
      <c r="I28" s="62"/>
    </row>
    <row r="29" spans="1:9" ht="15.75" thickBot="1" x14ac:dyDescent="0.3">
      <c r="A29" s="53" t="s">
        <v>61</v>
      </c>
      <c r="B29" s="54"/>
      <c r="C29" s="54"/>
      <c r="D29" s="54"/>
      <c r="E29" s="54"/>
      <c r="F29" s="54"/>
      <c r="G29" s="55"/>
      <c r="H29" s="112">
        <v>385450.46</v>
      </c>
      <c r="I29" s="113"/>
    </row>
    <row r="30" spans="1:9" ht="15.75" thickBot="1" x14ac:dyDescent="0.3">
      <c r="A30" s="50"/>
      <c r="B30" s="51"/>
      <c r="C30" s="51"/>
      <c r="D30" s="51"/>
      <c r="E30" s="51"/>
      <c r="F30" s="51"/>
      <c r="G30" s="52"/>
      <c r="H30" s="50"/>
      <c r="I30" s="52"/>
    </row>
    <row r="31" spans="1:9" ht="15.75" thickBot="1" x14ac:dyDescent="0.3">
      <c r="A31" s="9" t="s">
        <v>75</v>
      </c>
      <c r="B31" s="10"/>
      <c r="C31" s="10"/>
      <c r="D31" s="10"/>
      <c r="E31" s="10"/>
      <c r="F31" s="10"/>
      <c r="G31" s="11"/>
      <c r="H31" s="12">
        <v>0</v>
      </c>
      <c r="I31" s="13"/>
    </row>
    <row r="32" spans="1:9" x14ac:dyDescent="0.25">
      <c r="A32" s="82" t="s">
        <v>74</v>
      </c>
      <c r="B32" s="83"/>
      <c r="C32" s="83"/>
      <c r="D32" s="83"/>
      <c r="E32" s="83"/>
      <c r="F32" s="83"/>
      <c r="G32" s="84"/>
      <c r="H32" s="133"/>
      <c r="I32" s="135"/>
    </row>
    <row r="33" spans="1:9" ht="15.75" thickBot="1" x14ac:dyDescent="0.3">
      <c r="A33" s="4"/>
      <c r="B33" s="5"/>
      <c r="C33" s="5"/>
      <c r="D33" s="5"/>
      <c r="E33" s="5"/>
      <c r="F33" s="5"/>
      <c r="G33" s="6"/>
      <c r="H33" s="7"/>
      <c r="I33" s="8"/>
    </row>
    <row r="34" spans="1:9" ht="15.75" thickBot="1" x14ac:dyDescent="0.3">
      <c r="A34" s="9" t="s">
        <v>13</v>
      </c>
      <c r="B34" s="10"/>
      <c r="C34" s="10"/>
      <c r="D34" s="10"/>
      <c r="E34" s="10"/>
      <c r="F34" s="10"/>
      <c r="G34" s="11"/>
      <c r="H34" s="12">
        <f>H11+H31</f>
        <v>445957.58</v>
      </c>
      <c r="I34" s="13"/>
    </row>
    <row r="35" spans="1:9" x14ac:dyDescent="0.25">
      <c r="A35" s="47"/>
      <c r="B35" s="48"/>
      <c r="C35" s="48"/>
      <c r="D35" s="48"/>
      <c r="E35" s="48"/>
      <c r="F35" s="48"/>
      <c r="G35" s="49"/>
      <c r="H35" s="133"/>
      <c r="I35" s="135"/>
    </row>
    <row r="36" spans="1:9" x14ac:dyDescent="0.25">
      <c r="A36" s="19" t="s">
        <v>123</v>
      </c>
      <c r="B36" s="20"/>
      <c r="C36" s="20"/>
      <c r="D36" s="20"/>
      <c r="E36" s="20"/>
      <c r="F36" s="20"/>
      <c r="G36" s="21"/>
      <c r="H36" s="22">
        <f>H4+H11-H29</f>
        <v>99748.419999999984</v>
      </c>
      <c r="I36" s="28"/>
    </row>
    <row r="37" spans="1:9" x14ac:dyDescent="0.25">
      <c r="A37" s="19" t="s">
        <v>135</v>
      </c>
      <c r="B37" s="20"/>
      <c r="C37" s="20"/>
      <c r="D37" s="20"/>
      <c r="E37" s="20"/>
      <c r="F37" s="20"/>
      <c r="G37" s="21"/>
      <c r="H37" s="109">
        <f>H7-H6-H8</f>
        <v>41538.83</v>
      </c>
      <c r="I37" s="110"/>
    </row>
    <row r="38" spans="1:9" x14ac:dyDescent="0.25">
      <c r="A38" s="161"/>
      <c r="B38" s="162"/>
      <c r="C38" s="162"/>
      <c r="D38" s="162"/>
      <c r="E38" s="162"/>
      <c r="F38" s="162"/>
      <c r="G38" s="209"/>
      <c r="H38" s="161"/>
      <c r="I38" s="209"/>
    </row>
    <row r="39" spans="1:9" x14ac:dyDescent="0.25">
      <c r="A39" s="69" t="s">
        <v>14</v>
      </c>
      <c r="B39" s="70"/>
      <c r="C39" s="70"/>
      <c r="D39" s="70"/>
      <c r="E39" s="70"/>
      <c r="F39" s="70"/>
      <c r="G39" s="71"/>
      <c r="H39" s="79"/>
      <c r="I39" s="80"/>
    </row>
    <row r="40" spans="1:9" x14ac:dyDescent="0.25">
      <c r="A40" s="35" t="s">
        <v>15</v>
      </c>
      <c r="B40" s="36"/>
      <c r="C40" s="36"/>
      <c r="D40" s="36"/>
      <c r="E40" s="36"/>
      <c r="F40" s="36"/>
      <c r="G40" s="37"/>
      <c r="H40" s="22">
        <v>20</v>
      </c>
      <c r="I40" s="23"/>
    </row>
    <row r="41" spans="1:9" ht="15.75" thickBot="1" x14ac:dyDescent="0.3">
      <c r="A41" s="40" t="s">
        <v>52</v>
      </c>
      <c r="B41" s="41"/>
      <c r="C41" s="41"/>
      <c r="D41" s="41"/>
      <c r="E41" s="41"/>
      <c r="F41" s="41"/>
      <c r="G41" s="42"/>
      <c r="H41" s="149">
        <f>(H7+H11)/(H8+H29)*H40</f>
        <v>24.327888129099321</v>
      </c>
      <c r="I41" s="150"/>
    </row>
    <row r="44" spans="1:9" x14ac:dyDescent="0.25">
      <c r="A44" s="29" t="s">
        <v>18</v>
      </c>
      <c r="B44" s="29"/>
      <c r="C44" s="29"/>
      <c r="G44" s="29" t="s">
        <v>19</v>
      </c>
      <c r="H44" s="29"/>
      <c r="I44" s="29"/>
    </row>
  </sheetData>
  <mergeCells count="80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8:G8"/>
    <mergeCell ref="H8:I8"/>
    <mergeCell ref="A7:G7"/>
    <mergeCell ref="H7:I7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5"/>
    <mergeCell ref="H15:I15"/>
    <mergeCell ref="A16:G17"/>
    <mergeCell ref="H16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3:G33"/>
    <mergeCell ref="H33:I33"/>
    <mergeCell ref="A31:G31"/>
    <mergeCell ref="H31:I31"/>
    <mergeCell ref="A32:G32"/>
    <mergeCell ref="H32:I32"/>
    <mergeCell ref="A37:G37"/>
    <mergeCell ref="H37:I37"/>
    <mergeCell ref="A38:G38"/>
    <mergeCell ref="H38:I38"/>
    <mergeCell ref="A34:G34"/>
    <mergeCell ref="H34:I34"/>
    <mergeCell ref="A35:G35"/>
    <mergeCell ref="H35:I35"/>
    <mergeCell ref="A36:G36"/>
    <mergeCell ref="H36:I36"/>
    <mergeCell ref="A44:C44"/>
    <mergeCell ref="G44:I44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M53" sqref="M53"/>
    </sheetView>
  </sheetViews>
  <sheetFormatPr defaultRowHeight="15" x14ac:dyDescent="0.25"/>
  <sheetData>
    <row r="1" spans="1:9" ht="18.75" x14ac:dyDescent="0.3">
      <c r="A1" s="87" t="s">
        <v>140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143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76" t="s">
        <v>2</v>
      </c>
      <c r="I3" s="177"/>
    </row>
    <row r="4" spans="1:9" x14ac:dyDescent="0.25">
      <c r="A4" s="195" t="s">
        <v>141</v>
      </c>
      <c r="B4" s="196"/>
      <c r="C4" s="196"/>
      <c r="D4" s="196"/>
      <c r="E4" s="196"/>
      <c r="F4" s="196"/>
      <c r="G4" s="197"/>
      <c r="H4" s="27">
        <v>0</v>
      </c>
      <c r="I4" s="28"/>
    </row>
    <row r="5" spans="1:9" x14ac:dyDescent="0.25">
      <c r="A5" s="27"/>
      <c r="B5" s="111"/>
      <c r="C5" s="111"/>
      <c r="D5" s="111"/>
      <c r="E5" s="111"/>
      <c r="F5" s="111"/>
      <c r="G5" s="28"/>
      <c r="H5" s="33"/>
      <c r="I5" s="34"/>
    </row>
    <row r="6" spans="1:9" x14ac:dyDescent="0.25">
      <c r="A6" s="24" t="s">
        <v>142</v>
      </c>
      <c r="B6" s="25"/>
      <c r="C6" s="25"/>
      <c r="D6" s="25"/>
      <c r="E6" s="25"/>
      <c r="F6" s="25"/>
      <c r="G6" s="26"/>
      <c r="H6" s="22">
        <v>0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92636.26</v>
      </c>
      <c r="I7" s="78"/>
    </row>
    <row r="8" spans="1:9" x14ac:dyDescent="0.25">
      <c r="A8" s="69" t="s">
        <v>113</v>
      </c>
      <c r="B8" s="70"/>
      <c r="C8" s="70"/>
      <c r="D8" s="70"/>
      <c r="E8" s="70"/>
      <c r="F8" s="70"/>
      <c r="G8" s="71"/>
      <c r="H8" s="77">
        <v>72803.48</v>
      </c>
      <c r="I8" s="78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77">
        <v>0</v>
      </c>
      <c r="I9" s="78"/>
    </row>
    <row r="10" spans="1:9" ht="15.75" thickBot="1" x14ac:dyDescent="0.3">
      <c r="A10" s="27"/>
      <c r="B10" s="111"/>
      <c r="C10" s="111"/>
      <c r="D10" s="111"/>
      <c r="E10" s="111"/>
      <c r="F10" s="111"/>
      <c r="G10" s="28"/>
      <c r="H10" s="22"/>
      <c r="I10" s="23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55"/>
      <c r="H11" s="56">
        <f>H12+H13+H14+H15+H16+H18+H19+H20+H32+H22+H23+H24+H25+H26+H27+H28+H21</f>
        <v>168106.12999999995</v>
      </c>
      <c r="I11" s="119"/>
    </row>
    <row r="12" spans="1:9" x14ac:dyDescent="0.25">
      <c r="A12" s="82" t="s">
        <v>3</v>
      </c>
      <c r="B12" s="83"/>
      <c r="C12" s="83"/>
      <c r="D12" s="83"/>
      <c r="E12" s="83"/>
      <c r="F12" s="83"/>
      <c r="G12" s="84"/>
      <c r="H12" s="85">
        <v>3250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71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71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71"/>
      <c r="H15" s="79">
        <v>2154.16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00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00"/>
      <c r="H17" s="79"/>
      <c r="I17" s="80"/>
    </row>
    <row r="18" spans="1:9" x14ac:dyDescent="0.25">
      <c r="A18" s="69" t="s">
        <v>8</v>
      </c>
      <c r="B18" s="70"/>
      <c r="C18" s="70"/>
      <c r="D18" s="70"/>
      <c r="E18" s="70"/>
      <c r="F18" s="70"/>
      <c r="G18" s="71"/>
      <c r="H18" s="79"/>
      <c r="I18" s="80"/>
    </row>
    <row r="19" spans="1:9" x14ac:dyDescent="0.25">
      <c r="A19" s="69" t="s">
        <v>9</v>
      </c>
      <c r="B19" s="70"/>
      <c r="C19" s="70"/>
      <c r="D19" s="70"/>
      <c r="E19" s="70"/>
      <c r="F19" s="70"/>
      <c r="G19" s="71"/>
      <c r="H19" s="79"/>
      <c r="I19" s="80"/>
    </row>
    <row r="20" spans="1:9" x14ac:dyDescent="0.25">
      <c r="A20" s="101" t="s">
        <v>0</v>
      </c>
      <c r="B20" s="102"/>
      <c r="C20" s="102"/>
      <c r="D20" s="102"/>
      <c r="E20" s="102"/>
      <c r="F20" s="102"/>
      <c r="G20" s="103"/>
      <c r="H20" s="79"/>
      <c r="I20" s="80"/>
    </row>
    <row r="21" spans="1:9" x14ac:dyDescent="0.25">
      <c r="A21" s="69" t="s">
        <v>50</v>
      </c>
      <c r="B21" s="70"/>
      <c r="C21" s="70"/>
      <c r="D21" s="70"/>
      <c r="E21" s="70"/>
      <c r="F21" s="70"/>
      <c r="G21" s="71"/>
      <c r="H21" s="96">
        <v>4331.5200000000004</v>
      </c>
      <c r="I21" s="97"/>
    </row>
    <row r="22" spans="1:9" x14ac:dyDescent="0.25">
      <c r="A22" s="35" t="s">
        <v>10</v>
      </c>
      <c r="B22" s="36"/>
      <c r="C22" s="36"/>
      <c r="D22" s="36"/>
      <c r="E22" s="36"/>
      <c r="F22" s="36"/>
      <c r="G22" s="37"/>
      <c r="H22" s="96">
        <v>8714.16</v>
      </c>
      <c r="I22" s="97"/>
    </row>
    <row r="23" spans="1:9" x14ac:dyDescent="0.25">
      <c r="A23" s="35" t="s">
        <v>16</v>
      </c>
      <c r="B23" s="36"/>
      <c r="C23" s="36"/>
      <c r="D23" s="36"/>
      <c r="E23" s="36"/>
      <c r="F23" s="36"/>
      <c r="G23" s="37"/>
      <c r="H23" s="33"/>
      <c r="I23" s="34"/>
    </row>
    <row r="24" spans="1:9" x14ac:dyDescent="0.25">
      <c r="A24" s="35" t="s">
        <v>17</v>
      </c>
      <c r="B24" s="36"/>
      <c r="C24" s="36"/>
      <c r="D24" s="36"/>
      <c r="E24" s="36"/>
      <c r="F24" s="36"/>
      <c r="G24" s="37"/>
      <c r="H24" s="63"/>
      <c r="I24" s="64"/>
    </row>
    <row r="25" spans="1:9" x14ac:dyDescent="0.25">
      <c r="A25" s="35" t="s">
        <v>11</v>
      </c>
      <c r="B25" s="36"/>
      <c r="C25" s="36"/>
      <c r="D25" s="36"/>
      <c r="E25" s="36"/>
      <c r="F25" s="36"/>
      <c r="G25" s="37"/>
      <c r="H25" s="96">
        <v>35037.199999999997</v>
      </c>
      <c r="I25" s="97"/>
    </row>
    <row r="26" spans="1:9" x14ac:dyDescent="0.25">
      <c r="A26" s="35" t="s">
        <v>48</v>
      </c>
      <c r="B26" s="36"/>
      <c r="C26" s="36"/>
      <c r="D26" s="36"/>
      <c r="E26" s="36"/>
      <c r="F26" s="36"/>
      <c r="G26" s="37"/>
      <c r="H26" s="33">
        <v>86356.4</v>
      </c>
      <c r="I26" s="34"/>
    </row>
    <row r="27" spans="1:9" x14ac:dyDescent="0.25">
      <c r="A27" s="35" t="s">
        <v>12</v>
      </c>
      <c r="B27" s="36"/>
      <c r="C27" s="36"/>
      <c r="D27" s="36"/>
      <c r="E27" s="36"/>
      <c r="F27" s="36"/>
      <c r="G27" s="37"/>
      <c r="H27" s="63">
        <v>26511.42</v>
      </c>
      <c r="I27" s="64"/>
    </row>
    <row r="28" spans="1:9" ht="15.75" thickBot="1" x14ac:dyDescent="0.3">
      <c r="A28" s="58" t="s">
        <v>47</v>
      </c>
      <c r="B28" s="59"/>
      <c r="C28" s="59"/>
      <c r="D28" s="59"/>
      <c r="E28" s="59"/>
      <c r="F28" s="59"/>
      <c r="G28" s="60"/>
      <c r="H28" s="61">
        <v>1751.27</v>
      </c>
      <c r="I28" s="62"/>
    </row>
    <row r="29" spans="1:9" ht="15.75" thickBot="1" x14ac:dyDescent="0.3">
      <c r="A29" s="53" t="s">
        <v>61</v>
      </c>
      <c r="B29" s="54"/>
      <c r="C29" s="54"/>
      <c r="D29" s="54"/>
      <c r="E29" s="54"/>
      <c r="F29" s="54"/>
      <c r="G29" s="55"/>
      <c r="H29" s="56">
        <v>150299.9</v>
      </c>
      <c r="I29" s="57"/>
    </row>
    <row r="30" spans="1:9" ht="15.75" thickBot="1" x14ac:dyDescent="0.3">
      <c r="A30" s="50"/>
      <c r="B30" s="51"/>
      <c r="C30" s="51"/>
      <c r="D30" s="51"/>
      <c r="E30" s="51"/>
      <c r="F30" s="51"/>
      <c r="G30" s="52"/>
      <c r="H30" s="50"/>
      <c r="I30" s="52"/>
    </row>
    <row r="31" spans="1:9" ht="15.75" thickBot="1" x14ac:dyDescent="0.3">
      <c r="A31" s="9" t="s">
        <v>75</v>
      </c>
      <c r="B31" s="10"/>
      <c r="C31" s="10"/>
      <c r="D31" s="10"/>
      <c r="E31" s="10"/>
      <c r="F31" s="10"/>
      <c r="G31" s="11"/>
      <c r="H31" s="12">
        <v>0</v>
      </c>
      <c r="I31" s="13"/>
    </row>
    <row r="32" spans="1:9" x14ac:dyDescent="0.25">
      <c r="A32" s="82" t="s">
        <v>74</v>
      </c>
      <c r="B32" s="83"/>
      <c r="C32" s="83"/>
      <c r="D32" s="83"/>
      <c r="E32" s="83"/>
      <c r="F32" s="83"/>
      <c r="G32" s="84"/>
      <c r="H32" s="133"/>
      <c r="I32" s="135"/>
    </row>
    <row r="33" spans="1:9" ht="15.75" thickBot="1" x14ac:dyDescent="0.3">
      <c r="A33" s="220"/>
      <c r="B33" s="221"/>
      <c r="C33" s="221"/>
      <c r="D33" s="221"/>
      <c r="E33" s="221"/>
      <c r="F33" s="221"/>
      <c r="G33" s="222"/>
      <c r="H33" s="220"/>
      <c r="I33" s="222"/>
    </row>
    <row r="34" spans="1:9" ht="15.75" thickBot="1" x14ac:dyDescent="0.3">
      <c r="A34" s="9" t="s">
        <v>144</v>
      </c>
      <c r="B34" s="10"/>
      <c r="C34" s="10"/>
      <c r="D34" s="10"/>
      <c r="E34" s="10"/>
      <c r="F34" s="10"/>
      <c r="G34" s="11"/>
      <c r="H34" s="12">
        <v>0</v>
      </c>
      <c r="I34" s="13"/>
    </row>
    <row r="35" spans="1:9" ht="18" customHeight="1" thickBot="1" x14ac:dyDescent="0.3">
      <c r="A35" s="9" t="s">
        <v>70</v>
      </c>
      <c r="B35" s="10"/>
      <c r="C35" s="10"/>
      <c r="D35" s="10"/>
      <c r="E35" s="10"/>
      <c r="F35" s="10"/>
      <c r="G35" s="11"/>
      <c r="H35" s="12">
        <v>30668.28</v>
      </c>
      <c r="I35" s="13"/>
    </row>
    <row r="36" spans="1:9" ht="15.75" thickBot="1" x14ac:dyDescent="0.3">
      <c r="A36" s="9" t="s">
        <v>71</v>
      </c>
      <c r="B36" s="10"/>
      <c r="C36" s="10"/>
      <c r="D36" s="10"/>
      <c r="E36" s="10"/>
      <c r="F36" s="10"/>
      <c r="G36" s="11"/>
      <c r="H36" s="144">
        <v>24124.27</v>
      </c>
      <c r="I36" s="145"/>
    </row>
    <row r="37" spans="1:9" ht="15.75" thickBot="1" x14ac:dyDescent="0.3">
      <c r="A37" s="4"/>
      <c r="B37" s="5"/>
      <c r="C37" s="5"/>
      <c r="D37" s="5"/>
      <c r="E37" s="5"/>
      <c r="F37" s="5"/>
      <c r="G37" s="6"/>
      <c r="H37" s="7"/>
      <c r="I37" s="8"/>
    </row>
    <row r="38" spans="1:9" ht="15.75" thickBot="1" x14ac:dyDescent="0.3">
      <c r="A38" s="9" t="s">
        <v>13</v>
      </c>
      <c r="B38" s="10"/>
      <c r="C38" s="10"/>
      <c r="D38" s="10"/>
      <c r="E38" s="10"/>
      <c r="F38" s="10"/>
      <c r="G38" s="11"/>
      <c r="H38" s="12">
        <f>H11+H31</f>
        <v>168106.12999999995</v>
      </c>
      <c r="I38" s="13"/>
    </row>
    <row r="39" spans="1:9" x14ac:dyDescent="0.25">
      <c r="A39" s="47"/>
      <c r="B39" s="48"/>
      <c r="C39" s="48"/>
      <c r="D39" s="48"/>
      <c r="E39" s="48"/>
      <c r="F39" s="48"/>
      <c r="G39" s="49"/>
      <c r="H39" s="133"/>
      <c r="I39" s="135"/>
    </row>
    <row r="40" spans="1:9" x14ac:dyDescent="0.25">
      <c r="A40" s="19" t="s">
        <v>123</v>
      </c>
      <c r="B40" s="20"/>
      <c r="C40" s="20"/>
      <c r="D40" s="20"/>
      <c r="E40" s="20"/>
      <c r="F40" s="20"/>
      <c r="G40" s="21"/>
      <c r="H40" s="22">
        <f>H4+H11-H29</f>
        <v>17806.229999999952</v>
      </c>
      <c r="I40" s="28"/>
    </row>
    <row r="41" spans="1:9" x14ac:dyDescent="0.25">
      <c r="A41" s="19" t="s">
        <v>135</v>
      </c>
      <c r="B41" s="20"/>
      <c r="C41" s="20"/>
      <c r="D41" s="20"/>
      <c r="E41" s="20"/>
      <c r="F41" s="20"/>
      <c r="G41" s="21"/>
      <c r="H41" s="109">
        <f>H7-H6-H8</f>
        <v>19832.78</v>
      </c>
      <c r="I41" s="110"/>
    </row>
    <row r="42" spans="1:9" x14ac:dyDescent="0.25">
      <c r="A42" s="187" t="s">
        <v>125</v>
      </c>
      <c r="B42" s="20"/>
      <c r="C42" s="20"/>
      <c r="D42" s="20"/>
      <c r="E42" s="20"/>
      <c r="F42" s="20"/>
      <c r="G42" s="20"/>
      <c r="H42" s="22">
        <f>H35-H36</f>
        <v>6544.0099999999984</v>
      </c>
      <c r="I42" s="23"/>
    </row>
    <row r="43" spans="1:9" x14ac:dyDescent="0.25">
      <c r="A43" s="161"/>
      <c r="B43" s="162"/>
      <c r="C43" s="162"/>
      <c r="D43" s="162"/>
      <c r="E43" s="162"/>
      <c r="F43" s="162"/>
      <c r="G43" s="209"/>
      <c r="H43" s="161"/>
      <c r="I43" s="209"/>
    </row>
    <row r="44" spans="1:9" x14ac:dyDescent="0.25">
      <c r="A44" s="69" t="s">
        <v>14</v>
      </c>
      <c r="B44" s="70"/>
      <c r="C44" s="70"/>
      <c r="D44" s="70"/>
      <c r="E44" s="70"/>
      <c r="F44" s="70"/>
      <c r="G44" s="71"/>
      <c r="H44" s="79"/>
      <c r="I44" s="80"/>
    </row>
    <row r="45" spans="1:9" x14ac:dyDescent="0.25">
      <c r="A45" s="35" t="s">
        <v>15</v>
      </c>
      <c r="B45" s="36"/>
      <c r="C45" s="36"/>
      <c r="D45" s="36"/>
      <c r="E45" s="36"/>
      <c r="F45" s="36"/>
      <c r="G45" s="37"/>
      <c r="H45" s="22">
        <v>15.6</v>
      </c>
      <c r="I45" s="23"/>
    </row>
    <row r="46" spans="1:9" ht="15.75" thickBot="1" x14ac:dyDescent="0.3">
      <c r="A46" s="40" t="s">
        <v>52</v>
      </c>
      <c r="B46" s="41"/>
      <c r="C46" s="41"/>
      <c r="D46" s="41"/>
      <c r="E46" s="41"/>
      <c r="F46" s="41"/>
      <c r="G46" s="42"/>
      <c r="H46" s="149">
        <f>(H7+H11+H35)/(H8+H29+H36)*H45</f>
        <v>18.387936996529305</v>
      </c>
      <c r="I46" s="150"/>
    </row>
    <row r="49" spans="1:9" x14ac:dyDescent="0.25">
      <c r="A49" s="29" t="s">
        <v>18</v>
      </c>
      <c r="B49" s="29"/>
      <c r="C49" s="29"/>
      <c r="G49" s="29" t="s">
        <v>19</v>
      </c>
      <c r="H49" s="29"/>
      <c r="I49" s="29"/>
    </row>
  </sheetData>
  <mergeCells count="90">
    <mergeCell ref="A33:G33"/>
    <mergeCell ref="H33:I33"/>
    <mergeCell ref="A42:G42"/>
    <mergeCell ref="H42:I42"/>
    <mergeCell ref="A49:C49"/>
    <mergeCell ref="G49:I49"/>
    <mergeCell ref="A34:G34"/>
    <mergeCell ref="H34:I34"/>
    <mergeCell ref="A35:G35"/>
    <mergeCell ref="H35:I35"/>
    <mergeCell ref="A36:G36"/>
    <mergeCell ref="H36:I36"/>
    <mergeCell ref="A44:G44"/>
    <mergeCell ref="H44:I44"/>
    <mergeCell ref="A45:G45"/>
    <mergeCell ref="H45:I45"/>
    <mergeCell ref="A46:G46"/>
    <mergeCell ref="H46:I46"/>
    <mergeCell ref="A40:G40"/>
    <mergeCell ref="H40:I40"/>
    <mergeCell ref="A41:G41"/>
    <mergeCell ref="H41:I41"/>
    <mergeCell ref="A43:G43"/>
    <mergeCell ref="H43:I43"/>
    <mergeCell ref="A37:G37"/>
    <mergeCell ref="H37:I37"/>
    <mergeCell ref="A38:G38"/>
    <mergeCell ref="H38:I38"/>
    <mergeCell ref="A39:G39"/>
    <mergeCell ref="H39:I39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5"/>
    <mergeCell ref="H15:I15"/>
    <mergeCell ref="A16:G17"/>
    <mergeCell ref="H16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1" workbookViewId="0">
      <selection activeCell="H44" sqref="H44:I44"/>
    </sheetView>
  </sheetViews>
  <sheetFormatPr defaultRowHeight="15" x14ac:dyDescent="0.25"/>
  <sheetData>
    <row r="1" spans="1:9" ht="18.75" x14ac:dyDescent="0.3">
      <c r="A1" s="87" t="s">
        <v>22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76" t="s">
        <v>2</v>
      </c>
      <c r="I3" s="177"/>
    </row>
    <row r="4" spans="1:9" x14ac:dyDescent="0.25">
      <c r="A4" s="19" t="s">
        <v>89</v>
      </c>
      <c r="B4" s="20"/>
      <c r="C4" s="20"/>
      <c r="D4" s="20"/>
      <c r="E4" s="20"/>
      <c r="F4" s="20"/>
      <c r="G4" s="20"/>
      <c r="H4" s="89">
        <v>84364.339999999967</v>
      </c>
      <c r="I4" s="123"/>
    </row>
    <row r="5" spans="1:9" x14ac:dyDescent="0.25">
      <c r="A5" s="19"/>
      <c r="B5" s="20"/>
      <c r="C5" s="20"/>
      <c r="D5" s="20"/>
      <c r="E5" s="20"/>
      <c r="F5" s="20"/>
      <c r="G5" s="20"/>
      <c r="H5" s="33"/>
      <c r="I5" s="34"/>
    </row>
    <row r="6" spans="1:9" x14ac:dyDescent="0.25">
      <c r="A6" s="19" t="s">
        <v>90</v>
      </c>
      <c r="B6" s="20"/>
      <c r="C6" s="20"/>
      <c r="D6" s="20"/>
      <c r="E6" s="20"/>
      <c r="F6" s="20"/>
      <c r="G6" s="20"/>
      <c r="H6" s="22">
        <v>52171.22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59745.599999999999</v>
      </c>
      <c r="I7" s="78"/>
    </row>
    <row r="8" spans="1:9" x14ac:dyDescent="0.25">
      <c r="A8" s="173" t="s">
        <v>113</v>
      </c>
      <c r="B8" s="174"/>
      <c r="C8" s="174"/>
      <c r="D8" s="174"/>
      <c r="E8" s="174"/>
      <c r="F8" s="174"/>
      <c r="G8" s="175"/>
      <c r="H8" s="121">
        <v>58870.559999999998</v>
      </c>
      <c r="I8" s="122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15600</v>
      </c>
      <c r="I9" s="97"/>
    </row>
    <row r="10" spans="1:9" ht="15.75" thickBot="1" x14ac:dyDescent="0.3">
      <c r="A10" s="69"/>
      <c r="B10" s="70"/>
      <c r="C10" s="70"/>
      <c r="D10" s="70"/>
      <c r="E10" s="70"/>
      <c r="F10" s="70"/>
      <c r="G10" s="169"/>
      <c r="H10" s="79"/>
      <c r="I10" s="80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172"/>
      <c r="H11" s="56">
        <f>H12+H13+H14+H15+H16+H18+H19+H21+H22+H23+H24+H25+H26+H27</f>
        <v>286016.55</v>
      </c>
      <c r="I11" s="119"/>
    </row>
    <row r="12" spans="1:9" x14ac:dyDescent="0.25">
      <c r="A12" s="82" t="s">
        <v>57</v>
      </c>
      <c r="B12" s="83"/>
      <c r="C12" s="83"/>
      <c r="D12" s="83"/>
      <c r="E12" s="83"/>
      <c r="F12" s="83"/>
      <c r="G12" s="83"/>
      <c r="H12" s="85">
        <v>1727.3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169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169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169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71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71"/>
      <c r="H17" s="79"/>
      <c r="I17" s="80"/>
    </row>
    <row r="18" spans="1:9" x14ac:dyDescent="0.25">
      <c r="A18" s="69" t="s">
        <v>145</v>
      </c>
      <c r="B18" s="70"/>
      <c r="C18" s="70"/>
      <c r="D18" s="70"/>
      <c r="E18" s="70"/>
      <c r="F18" s="70"/>
      <c r="G18" s="169"/>
      <c r="H18" s="79">
        <v>5000</v>
      </c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70"/>
      <c r="H19" s="79"/>
      <c r="I19" s="80"/>
    </row>
    <row r="20" spans="1:9" x14ac:dyDescent="0.25">
      <c r="A20" s="69" t="s">
        <v>50</v>
      </c>
      <c r="B20" s="70"/>
      <c r="C20" s="70"/>
      <c r="D20" s="70"/>
      <c r="E20" s="70"/>
      <c r="F20" s="70"/>
      <c r="G20" s="169"/>
      <c r="H20" s="33"/>
      <c r="I20" s="34"/>
    </row>
    <row r="21" spans="1:9" x14ac:dyDescent="0.25">
      <c r="A21" s="35" t="s">
        <v>10</v>
      </c>
      <c r="B21" s="36"/>
      <c r="C21" s="36"/>
      <c r="D21" s="36"/>
      <c r="E21" s="36"/>
      <c r="F21" s="36"/>
      <c r="G21" s="36"/>
      <c r="H21" s="96">
        <v>11202.24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6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6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6"/>
      <c r="H24" s="96">
        <v>50551.199999999997</v>
      </c>
      <c r="I24" s="97"/>
    </row>
    <row r="25" spans="1:9" x14ac:dyDescent="0.25">
      <c r="A25" s="35" t="s">
        <v>48</v>
      </c>
      <c r="B25" s="36"/>
      <c r="C25" s="36"/>
      <c r="D25" s="36"/>
      <c r="E25" s="36"/>
      <c r="F25" s="36"/>
      <c r="G25" s="36"/>
      <c r="H25" s="33">
        <v>159186.72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6"/>
      <c r="H26" s="63">
        <v>48870.32</v>
      </c>
      <c r="I26" s="64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59"/>
      <c r="H27" s="61">
        <v>5120.93</v>
      </c>
      <c r="I27" s="62"/>
    </row>
    <row r="28" spans="1:9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56">
        <v>294785.52</v>
      </c>
      <c r="I28" s="57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50"/>
      <c r="I29" s="52"/>
    </row>
    <row r="30" spans="1:9" ht="15.75" thickBot="1" x14ac:dyDescent="0.3">
      <c r="A30" s="9" t="s">
        <v>72</v>
      </c>
      <c r="B30" s="10"/>
      <c r="C30" s="10"/>
      <c r="D30" s="10"/>
      <c r="E30" s="10"/>
      <c r="F30" s="10"/>
      <c r="G30" s="10"/>
      <c r="H30" s="12">
        <v>0</v>
      </c>
      <c r="I30" s="13"/>
    </row>
    <row r="31" spans="1:9" ht="15.75" thickBot="1" x14ac:dyDescent="0.3">
      <c r="A31" s="164"/>
      <c r="B31" s="166"/>
      <c r="C31" s="166"/>
      <c r="D31" s="166"/>
      <c r="E31" s="166"/>
      <c r="F31" s="166"/>
      <c r="G31" s="165"/>
      <c r="H31" s="167"/>
      <c r="I31" s="168"/>
    </row>
    <row r="32" spans="1:9" ht="15.75" thickBot="1" x14ac:dyDescent="0.3">
      <c r="A32" s="9" t="s">
        <v>91</v>
      </c>
      <c r="B32" s="10"/>
      <c r="C32" s="10"/>
      <c r="D32" s="10"/>
      <c r="E32" s="10"/>
      <c r="F32" s="10"/>
      <c r="G32" s="11"/>
      <c r="H32" s="12">
        <v>6218.1899999999987</v>
      </c>
      <c r="I32" s="13"/>
    </row>
    <row r="33" spans="1:9" x14ac:dyDescent="0.25">
      <c r="A33" s="151" t="s">
        <v>70</v>
      </c>
      <c r="B33" s="152"/>
      <c r="C33" s="152"/>
      <c r="D33" s="152"/>
      <c r="E33" s="152"/>
      <c r="F33" s="152"/>
      <c r="G33" s="153"/>
      <c r="H33" s="154">
        <v>44809.32</v>
      </c>
      <c r="I33" s="155"/>
    </row>
    <row r="34" spans="1:9" x14ac:dyDescent="0.25">
      <c r="A34" s="19" t="s">
        <v>71</v>
      </c>
      <c r="B34" s="20"/>
      <c r="C34" s="20"/>
      <c r="D34" s="20"/>
      <c r="E34" s="20"/>
      <c r="F34" s="20"/>
      <c r="G34" s="21"/>
      <c r="H34" s="22">
        <v>44096.42</v>
      </c>
      <c r="I34" s="23"/>
    </row>
    <row r="35" spans="1:9" ht="15.75" thickBot="1" x14ac:dyDescent="0.3">
      <c r="A35" s="156"/>
      <c r="B35" s="157"/>
      <c r="C35" s="157"/>
      <c r="D35" s="157"/>
      <c r="E35" s="157"/>
      <c r="F35" s="157"/>
      <c r="G35" s="158"/>
      <c r="H35" s="159"/>
      <c r="I35" s="160"/>
    </row>
    <row r="36" spans="1:9" ht="15.75" thickBot="1" x14ac:dyDescent="0.3">
      <c r="A36" s="9" t="s">
        <v>13</v>
      </c>
      <c r="B36" s="10"/>
      <c r="C36" s="10"/>
      <c r="D36" s="10"/>
      <c r="E36" s="10"/>
      <c r="F36" s="10"/>
      <c r="G36" s="11"/>
      <c r="H36" s="12">
        <f>H11+H30</f>
        <v>286016.55</v>
      </c>
      <c r="I36" s="13"/>
    </row>
    <row r="37" spans="1:9" x14ac:dyDescent="0.25">
      <c r="A37" s="47"/>
      <c r="B37" s="48"/>
      <c r="C37" s="48"/>
      <c r="D37" s="48"/>
      <c r="E37" s="48"/>
      <c r="F37" s="48"/>
      <c r="G37" s="48"/>
      <c r="H37" s="107"/>
      <c r="I37" s="108"/>
    </row>
    <row r="38" spans="1:9" x14ac:dyDescent="0.25">
      <c r="A38" s="19" t="s">
        <v>123</v>
      </c>
      <c r="B38" s="20"/>
      <c r="C38" s="20"/>
      <c r="D38" s="20"/>
      <c r="E38" s="20"/>
      <c r="F38" s="20"/>
      <c r="G38" s="20"/>
      <c r="H38" s="22">
        <f>H4+H11-H28</f>
        <v>75595.369999999937</v>
      </c>
      <c r="I38" s="23"/>
    </row>
    <row r="39" spans="1:9" x14ac:dyDescent="0.25">
      <c r="A39" s="19" t="s">
        <v>124</v>
      </c>
      <c r="B39" s="20"/>
      <c r="C39" s="20"/>
      <c r="D39" s="20"/>
      <c r="E39" s="20"/>
      <c r="F39" s="20"/>
      <c r="G39" s="20"/>
      <c r="H39" s="22">
        <f>H6+H7-H8-H9</f>
        <v>37446.260000000009</v>
      </c>
      <c r="I39" s="23"/>
    </row>
    <row r="40" spans="1:9" x14ac:dyDescent="0.25">
      <c r="A40" s="19" t="s">
        <v>125</v>
      </c>
      <c r="B40" s="20"/>
      <c r="C40" s="20"/>
      <c r="D40" s="20"/>
      <c r="E40" s="20"/>
      <c r="F40" s="20"/>
      <c r="G40" s="21"/>
      <c r="H40" s="22">
        <f>H32+H33-H34</f>
        <v>6931.0899999999965</v>
      </c>
      <c r="I40" s="23"/>
    </row>
    <row r="41" spans="1:9" x14ac:dyDescent="0.25">
      <c r="A41" s="161"/>
      <c r="B41" s="162"/>
      <c r="C41" s="162"/>
      <c r="D41" s="162"/>
      <c r="E41" s="162"/>
      <c r="F41" s="162"/>
      <c r="G41" s="163"/>
      <c r="H41" s="164"/>
      <c r="I41" s="165"/>
    </row>
    <row r="42" spans="1:9" x14ac:dyDescent="0.25">
      <c r="A42" s="30" t="s">
        <v>14</v>
      </c>
      <c r="B42" s="31"/>
      <c r="C42" s="31"/>
      <c r="D42" s="31"/>
      <c r="E42" s="31"/>
      <c r="F42" s="31"/>
      <c r="G42" s="31"/>
      <c r="H42" s="79"/>
      <c r="I42" s="80"/>
    </row>
    <row r="43" spans="1:9" x14ac:dyDescent="0.25">
      <c r="A43" s="35" t="s">
        <v>15</v>
      </c>
      <c r="B43" s="36"/>
      <c r="C43" s="36"/>
      <c r="D43" s="36"/>
      <c r="E43" s="36"/>
      <c r="F43" s="36"/>
      <c r="G43" s="36"/>
      <c r="H43" s="22">
        <v>13.5</v>
      </c>
      <c r="I43" s="23"/>
    </row>
    <row r="44" spans="1:9" ht="15.75" thickBot="1" x14ac:dyDescent="0.3">
      <c r="A44" s="40" t="s">
        <v>52</v>
      </c>
      <c r="B44" s="41"/>
      <c r="C44" s="41"/>
      <c r="D44" s="41"/>
      <c r="E44" s="41"/>
      <c r="F44" s="41"/>
      <c r="G44" s="41"/>
      <c r="H44" s="149">
        <f>(H7+H11+H33)/(H8+H9+H28+H34)*H43</f>
        <v>12.755976666404582</v>
      </c>
      <c r="I44" s="150"/>
    </row>
    <row r="47" spans="1:9" x14ac:dyDescent="0.25">
      <c r="A47" s="29" t="s">
        <v>18</v>
      </c>
      <c r="B47" s="29"/>
      <c r="C47" s="29"/>
      <c r="G47" s="29" t="s">
        <v>19</v>
      </c>
      <c r="H47" s="29"/>
      <c r="I47" s="29"/>
    </row>
  </sheetData>
  <mergeCells count="86">
    <mergeCell ref="A7:G7"/>
    <mergeCell ref="H7:I7"/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  <mergeCell ref="A10:G10"/>
    <mergeCell ref="H10:I10"/>
    <mergeCell ref="A9:G9"/>
    <mergeCell ref="H9:I9"/>
    <mergeCell ref="A8:G8"/>
    <mergeCell ref="H8:I8"/>
    <mergeCell ref="A11:G11"/>
    <mergeCell ref="H11:I11"/>
    <mergeCell ref="A12:G12"/>
    <mergeCell ref="H12:I12"/>
    <mergeCell ref="A13:G13"/>
    <mergeCell ref="H13:I13"/>
    <mergeCell ref="H14:I14"/>
    <mergeCell ref="A15:G15"/>
    <mergeCell ref="H15:I15"/>
    <mergeCell ref="A16:G17"/>
    <mergeCell ref="H16:I17"/>
    <mergeCell ref="A14:G14"/>
    <mergeCell ref="A18:G18"/>
    <mergeCell ref="H18:I18"/>
    <mergeCell ref="A19:G19"/>
    <mergeCell ref="H19:I19"/>
    <mergeCell ref="H20:I20"/>
    <mergeCell ref="A20:G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40:G40"/>
    <mergeCell ref="H40:I40"/>
    <mergeCell ref="A39:G39"/>
    <mergeCell ref="A27:G27"/>
    <mergeCell ref="H27:I27"/>
    <mergeCell ref="A28:G28"/>
    <mergeCell ref="H28:I28"/>
    <mergeCell ref="A36:G36"/>
    <mergeCell ref="H36:I36"/>
    <mergeCell ref="A30:G30"/>
    <mergeCell ref="H30:I30"/>
    <mergeCell ref="A29:G29"/>
    <mergeCell ref="H29:I29"/>
    <mergeCell ref="H39:I39"/>
    <mergeCell ref="A31:G31"/>
    <mergeCell ref="H31:I31"/>
    <mergeCell ref="A47:C47"/>
    <mergeCell ref="G47:I47"/>
    <mergeCell ref="A43:G43"/>
    <mergeCell ref="H43:I43"/>
    <mergeCell ref="A41:G41"/>
    <mergeCell ref="H41:I41"/>
    <mergeCell ref="A42:G42"/>
    <mergeCell ref="H42:I42"/>
    <mergeCell ref="A44:G44"/>
    <mergeCell ref="H44:I44"/>
    <mergeCell ref="A32:G32"/>
    <mergeCell ref="H32:I32"/>
    <mergeCell ref="H38:I38"/>
    <mergeCell ref="A38:G38"/>
    <mergeCell ref="A33:G33"/>
    <mergeCell ref="H33:I33"/>
    <mergeCell ref="A34:G34"/>
    <mergeCell ref="H34:I34"/>
    <mergeCell ref="A35:G35"/>
    <mergeCell ref="H35:I35"/>
    <mergeCell ref="H37:I37"/>
    <mergeCell ref="A37:G3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1" workbookViewId="0">
      <selection activeCell="H45" sqref="H45:I45"/>
    </sheetView>
  </sheetViews>
  <sheetFormatPr defaultRowHeight="15" x14ac:dyDescent="0.25"/>
  <sheetData>
    <row r="1" spans="1:9" ht="18.75" x14ac:dyDescent="0.3">
      <c r="A1" s="87" t="s">
        <v>23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115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5" t="s">
        <v>92</v>
      </c>
      <c r="B4" s="196"/>
      <c r="C4" s="196"/>
      <c r="D4" s="196"/>
      <c r="E4" s="196"/>
      <c r="F4" s="196"/>
      <c r="G4" s="197"/>
      <c r="H4" s="109">
        <v>390955.86</v>
      </c>
      <c r="I4" s="182"/>
    </row>
    <row r="5" spans="1:9" x14ac:dyDescent="0.25">
      <c r="A5" s="27"/>
      <c r="B5" s="111"/>
      <c r="C5" s="111"/>
      <c r="D5" s="111"/>
      <c r="E5" s="111"/>
      <c r="F5" s="111"/>
      <c r="G5" s="28"/>
      <c r="H5" s="33"/>
      <c r="I5" s="34"/>
    </row>
    <row r="6" spans="1:9" x14ac:dyDescent="0.25">
      <c r="A6" s="19" t="s">
        <v>93</v>
      </c>
      <c r="B6" s="20"/>
      <c r="C6" s="20"/>
      <c r="D6" s="20"/>
      <c r="E6" s="20"/>
      <c r="F6" s="20"/>
      <c r="G6" s="21"/>
      <c r="H6" s="22">
        <v>1250.3099999999995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38150.400000000001</v>
      </c>
      <c r="I7" s="78"/>
    </row>
    <row r="8" spans="1:9" x14ac:dyDescent="0.25">
      <c r="A8" s="74" t="s">
        <v>113</v>
      </c>
      <c r="B8" s="75"/>
      <c r="C8" s="75"/>
      <c r="D8" s="75"/>
      <c r="E8" s="75"/>
      <c r="F8" s="75"/>
      <c r="G8" s="76"/>
      <c r="H8" s="77">
        <v>35676.910000000003</v>
      </c>
      <c r="I8" s="78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6480</v>
      </c>
      <c r="I9" s="97"/>
    </row>
    <row r="10" spans="1:9" ht="15.75" thickBot="1" x14ac:dyDescent="0.3">
      <c r="A10" s="69"/>
      <c r="B10" s="70"/>
      <c r="C10" s="70"/>
      <c r="D10" s="70"/>
      <c r="E10" s="70"/>
      <c r="F10" s="70"/>
      <c r="G10" s="71"/>
      <c r="H10" s="79"/>
      <c r="I10" s="80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55"/>
      <c r="H11" s="56">
        <f>H12+H13+H14+H15+H16+H18+H19+H31+H22+H21+H23+H24+H25+H26+H27+H20</f>
        <v>258927.19</v>
      </c>
      <c r="I11" s="119"/>
    </row>
    <row r="12" spans="1:9" x14ac:dyDescent="0.25">
      <c r="A12" s="82" t="s">
        <v>3</v>
      </c>
      <c r="B12" s="83"/>
      <c r="C12" s="83"/>
      <c r="D12" s="83"/>
      <c r="E12" s="83"/>
      <c r="F12" s="83"/>
      <c r="G12" s="84"/>
      <c r="H12" s="85">
        <v>371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71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71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71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00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00"/>
      <c r="H17" s="79"/>
      <c r="I17" s="80"/>
    </row>
    <row r="18" spans="1:9" x14ac:dyDescent="0.25">
      <c r="A18" s="69" t="s">
        <v>145</v>
      </c>
      <c r="B18" s="70"/>
      <c r="C18" s="70"/>
      <c r="D18" s="70"/>
      <c r="E18" s="70"/>
      <c r="F18" s="70"/>
      <c r="G18" s="71"/>
      <c r="H18" s="79">
        <v>5000</v>
      </c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03"/>
      <c r="H19" s="79">
        <v>319.92</v>
      </c>
      <c r="I19" s="80"/>
    </row>
    <row r="20" spans="1:9" x14ac:dyDescent="0.25">
      <c r="A20" s="35" t="s">
        <v>50</v>
      </c>
      <c r="B20" s="36"/>
      <c r="C20" s="36"/>
      <c r="D20" s="36"/>
      <c r="E20" s="36"/>
      <c r="F20" s="36"/>
      <c r="G20" s="37"/>
      <c r="H20" s="96">
        <v>7836</v>
      </c>
      <c r="I20" s="97"/>
    </row>
    <row r="21" spans="1:9" x14ac:dyDescent="0.25">
      <c r="A21" s="35" t="s">
        <v>10</v>
      </c>
      <c r="B21" s="36"/>
      <c r="C21" s="36"/>
      <c r="D21" s="36"/>
      <c r="E21" s="36"/>
      <c r="F21" s="36"/>
      <c r="G21" s="37"/>
      <c r="H21" s="193">
        <v>9101.82</v>
      </c>
      <c r="I21" s="194"/>
    </row>
    <row r="22" spans="1:9" x14ac:dyDescent="0.25">
      <c r="A22" s="35" t="s">
        <v>16</v>
      </c>
      <c r="B22" s="36"/>
      <c r="C22" s="36"/>
      <c r="D22" s="36"/>
      <c r="E22" s="36"/>
      <c r="F22" s="36"/>
      <c r="G22" s="37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7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7"/>
      <c r="H24" s="33">
        <v>44337.36</v>
      </c>
      <c r="I24" s="34"/>
    </row>
    <row r="25" spans="1:9" x14ac:dyDescent="0.25">
      <c r="A25" s="35" t="s">
        <v>48</v>
      </c>
      <c r="B25" s="36"/>
      <c r="C25" s="36"/>
      <c r="D25" s="36"/>
      <c r="E25" s="36"/>
      <c r="F25" s="36"/>
      <c r="G25" s="37"/>
      <c r="H25" s="33">
        <v>139619.22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7"/>
      <c r="H26" s="63">
        <v>42863.1</v>
      </c>
      <c r="I26" s="64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60"/>
      <c r="H27" s="61">
        <v>5120.93</v>
      </c>
      <c r="I27" s="62"/>
    </row>
    <row r="28" spans="1:9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56">
        <v>170040.07</v>
      </c>
      <c r="I28" s="57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50"/>
      <c r="I29" s="52"/>
    </row>
    <row r="30" spans="1:9" ht="15.75" thickBot="1" x14ac:dyDescent="0.3">
      <c r="A30" s="9" t="s">
        <v>72</v>
      </c>
      <c r="B30" s="10"/>
      <c r="C30" s="10"/>
      <c r="D30" s="10"/>
      <c r="E30" s="10"/>
      <c r="F30" s="10"/>
      <c r="G30" s="11"/>
      <c r="H30" s="12">
        <f>H31</f>
        <v>0</v>
      </c>
      <c r="I30" s="16"/>
    </row>
    <row r="31" spans="1:9" x14ac:dyDescent="0.25">
      <c r="A31" s="169" t="s">
        <v>69</v>
      </c>
      <c r="B31" s="36"/>
      <c r="C31" s="36"/>
      <c r="D31" s="36"/>
      <c r="E31" s="36"/>
      <c r="F31" s="36"/>
      <c r="G31" s="36"/>
      <c r="H31" s="107"/>
      <c r="I31" s="108"/>
    </row>
    <row r="32" spans="1:9" ht="15.75" thickBot="1" x14ac:dyDescent="0.3">
      <c r="A32" s="183"/>
      <c r="B32" s="184"/>
      <c r="C32" s="184"/>
      <c r="D32" s="184"/>
      <c r="E32" s="184"/>
      <c r="F32" s="184"/>
      <c r="G32" s="184"/>
      <c r="H32" s="185"/>
      <c r="I32" s="186"/>
    </row>
    <row r="33" spans="1:9" x14ac:dyDescent="0.25">
      <c r="A33" s="151" t="s">
        <v>94</v>
      </c>
      <c r="B33" s="152"/>
      <c r="C33" s="152"/>
      <c r="D33" s="152"/>
      <c r="E33" s="152"/>
      <c r="F33" s="152"/>
      <c r="G33" s="152"/>
      <c r="H33" s="176">
        <v>1651.6299999999992</v>
      </c>
      <c r="I33" s="177"/>
    </row>
    <row r="34" spans="1:9" x14ac:dyDescent="0.25">
      <c r="A34" s="187" t="s">
        <v>70</v>
      </c>
      <c r="B34" s="20"/>
      <c r="C34" s="20"/>
      <c r="D34" s="20"/>
      <c r="E34" s="20"/>
      <c r="F34" s="20"/>
      <c r="G34" s="20"/>
      <c r="H34" s="27">
        <v>28612.799999999999</v>
      </c>
      <c r="I34" s="28"/>
    </row>
    <row r="35" spans="1:9" ht="15.75" thickBot="1" x14ac:dyDescent="0.3">
      <c r="A35" s="178" t="s">
        <v>71</v>
      </c>
      <c r="B35" s="179"/>
      <c r="C35" s="179"/>
      <c r="D35" s="179"/>
      <c r="E35" s="179"/>
      <c r="F35" s="179"/>
      <c r="G35" s="179"/>
      <c r="H35" s="180">
        <v>26555.49</v>
      </c>
      <c r="I35" s="181"/>
    </row>
    <row r="36" spans="1:9" ht="15.75" thickBot="1" x14ac:dyDescent="0.3">
      <c r="A36" s="136"/>
      <c r="B36" s="137"/>
      <c r="C36" s="137"/>
      <c r="D36" s="137"/>
      <c r="E36" s="137"/>
      <c r="F36" s="137"/>
      <c r="G36" s="137"/>
      <c r="H36" s="136"/>
      <c r="I36" s="138"/>
    </row>
    <row r="37" spans="1:9" ht="15.75" thickBot="1" x14ac:dyDescent="0.3">
      <c r="A37" s="9" t="s">
        <v>13</v>
      </c>
      <c r="B37" s="10"/>
      <c r="C37" s="10"/>
      <c r="D37" s="10"/>
      <c r="E37" s="10"/>
      <c r="F37" s="10"/>
      <c r="G37" s="11"/>
      <c r="H37" s="12">
        <f>SUM(H12:H30)</f>
        <v>428967.26</v>
      </c>
      <c r="I37" s="13"/>
    </row>
    <row r="38" spans="1:9" x14ac:dyDescent="0.25">
      <c r="A38" s="189"/>
      <c r="B38" s="190"/>
      <c r="C38" s="190"/>
      <c r="D38" s="190"/>
      <c r="E38" s="190"/>
      <c r="F38" s="190"/>
      <c r="G38" s="123"/>
      <c r="H38" s="188"/>
      <c r="I38" s="182"/>
    </row>
    <row r="39" spans="1:9" x14ac:dyDescent="0.25">
      <c r="A39" s="19" t="s">
        <v>126</v>
      </c>
      <c r="B39" s="20"/>
      <c r="C39" s="20"/>
      <c r="D39" s="20"/>
      <c r="E39" s="20"/>
      <c r="F39" s="20"/>
      <c r="G39" s="21"/>
      <c r="H39" s="109">
        <f>H4+H11-H28</f>
        <v>479842.98000000004</v>
      </c>
      <c r="I39" s="182"/>
    </row>
    <row r="40" spans="1:9" x14ac:dyDescent="0.25">
      <c r="A40" s="19" t="s">
        <v>118</v>
      </c>
      <c r="B40" s="20"/>
      <c r="C40" s="20"/>
      <c r="D40" s="20"/>
      <c r="E40" s="20"/>
      <c r="F40" s="20"/>
      <c r="G40" s="21"/>
      <c r="H40" s="22">
        <f>H8+H9-H6-H7</f>
        <v>2756.2000000000044</v>
      </c>
      <c r="I40" s="23"/>
    </row>
    <row r="41" spans="1:9" x14ac:dyDescent="0.25">
      <c r="A41" s="187" t="s">
        <v>125</v>
      </c>
      <c r="B41" s="20"/>
      <c r="C41" s="20"/>
      <c r="D41" s="20"/>
      <c r="E41" s="20"/>
      <c r="F41" s="20"/>
      <c r="G41" s="191"/>
      <c r="H41" s="192">
        <f>H33+H34-H35</f>
        <v>3708.9399999999987</v>
      </c>
      <c r="I41" s="23"/>
    </row>
    <row r="42" spans="1:9" x14ac:dyDescent="0.25">
      <c r="A42" s="156"/>
      <c r="B42" s="157"/>
      <c r="C42" s="157"/>
      <c r="D42" s="157"/>
      <c r="E42" s="157"/>
      <c r="F42" s="157"/>
      <c r="G42" s="157"/>
      <c r="H42" s="164"/>
      <c r="I42" s="165"/>
    </row>
    <row r="43" spans="1:9" x14ac:dyDescent="0.25">
      <c r="A43" s="35" t="s">
        <v>14</v>
      </c>
      <c r="B43" s="36"/>
      <c r="C43" s="36"/>
      <c r="D43" s="36"/>
      <c r="E43" s="36"/>
      <c r="F43" s="36"/>
      <c r="G43" s="36"/>
      <c r="H43" s="33"/>
      <c r="I43" s="34"/>
    </row>
    <row r="44" spans="1:9" x14ac:dyDescent="0.25">
      <c r="A44" s="35" t="s">
        <v>15</v>
      </c>
      <c r="B44" s="36"/>
      <c r="C44" s="36"/>
      <c r="D44" s="36"/>
      <c r="E44" s="36"/>
      <c r="F44" s="36"/>
      <c r="G44" s="36"/>
      <c r="H44" s="22">
        <v>13.5</v>
      </c>
      <c r="I44" s="23"/>
    </row>
    <row r="45" spans="1:9" ht="15.75" thickBot="1" x14ac:dyDescent="0.3">
      <c r="A45" s="40" t="s">
        <v>52</v>
      </c>
      <c r="B45" s="41"/>
      <c r="C45" s="41"/>
      <c r="D45" s="41"/>
      <c r="E45" s="41"/>
      <c r="F45" s="41"/>
      <c r="G45" s="41"/>
      <c r="H45" s="149">
        <f>(H7+H11+H34)/(H8+H9+H28+H35)*H44</f>
        <v>18.415810588263234</v>
      </c>
      <c r="I45" s="150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A7:G7"/>
    <mergeCell ref="H7:I7"/>
    <mergeCell ref="A33:G33"/>
    <mergeCell ref="H33:I33"/>
    <mergeCell ref="A6:G6"/>
    <mergeCell ref="A8:G8"/>
    <mergeCell ref="H8:I8"/>
    <mergeCell ref="H6:I6"/>
    <mergeCell ref="A10:G10"/>
    <mergeCell ref="H10:I10"/>
    <mergeCell ref="A9:G9"/>
    <mergeCell ref="H9:I9"/>
    <mergeCell ref="A14:G14"/>
    <mergeCell ref="H14:I14"/>
    <mergeCell ref="A15:G15"/>
    <mergeCell ref="H15:I15"/>
    <mergeCell ref="A16:G17"/>
    <mergeCell ref="H16:I17"/>
    <mergeCell ref="A5:G5"/>
    <mergeCell ref="H5:I5"/>
    <mergeCell ref="A1:I1"/>
    <mergeCell ref="C2:F2"/>
    <mergeCell ref="A3:G3"/>
    <mergeCell ref="H3:I3"/>
    <mergeCell ref="A4:G4"/>
    <mergeCell ref="H4:I4"/>
    <mergeCell ref="A11:G11"/>
    <mergeCell ref="H11:I11"/>
    <mergeCell ref="A12:G12"/>
    <mergeCell ref="H12:I12"/>
    <mergeCell ref="A13:G13"/>
    <mergeCell ref="H13:I13"/>
    <mergeCell ref="H18:I18"/>
    <mergeCell ref="A19:G19"/>
    <mergeCell ref="H19:I19"/>
    <mergeCell ref="A31:G31"/>
    <mergeCell ref="H31:I31"/>
    <mergeCell ref="A20:G20"/>
    <mergeCell ref="A18:G18"/>
    <mergeCell ref="A21:G21"/>
    <mergeCell ref="H21:I21"/>
    <mergeCell ref="H20:I20"/>
    <mergeCell ref="A22:G22"/>
    <mergeCell ref="H22:I22"/>
    <mergeCell ref="A23:G23"/>
    <mergeCell ref="H23:I23"/>
    <mergeCell ref="A24:G24"/>
    <mergeCell ref="H24:I24"/>
    <mergeCell ref="A48:C48"/>
    <mergeCell ref="G48:I48"/>
    <mergeCell ref="A45:G45"/>
    <mergeCell ref="H45:I45"/>
    <mergeCell ref="A37:G37"/>
    <mergeCell ref="H37:I37"/>
    <mergeCell ref="H38:I38"/>
    <mergeCell ref="A43:G43"/>
    <mergeCell ref="H43:I43"/>
    <mergeCell ref="A44:G44"/>
    <mergeCell ref="H44:I44"/>
    <mergeCell ref="A42:G42"/>
    <mergeCell ref="H42:I42"/>
    <mergeCell ref="A38:G38"/>
    <mergeCell ref="A41:G41"/>
    <mergeCell ref="H41:I41"/>
    <mergeCell ref="A25:G25"/>
    <mergeCell ref="H25:I25"/>
    <mergeCell ref="A32:G32"/>
    <mergeCell ref="H32:I32"/>
    <mergeCell ref="A34:G34"/>
    <mergeCell ref="H34:I34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5:G35"/>
    <mergeCell ref="H35:I35"/>
    <mergeCell ref="A39:G39"/>
    <mergeCell ref="H39:I39"/>
    <mergeCell ref="A40:G40"/>
    <mergeCell ref="H40:I40"/>
    <mergeCell ref="A36:G36"/>
    <mergeCell ref="H36:I3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4" workbookViewId="0">
      <selection activeCell="N15" sqref="N15"/>
    </sheetView>
  </sheetViews>
  <sheetFormatPr defaultRowHeight="15" x14ac:dyDescent="0.25"/>
  <sheetData>
    <row r="1" spans="1:9" ht="18.75" x14ac:dyDescent="0.3">
      <c r="A1" s="87" t="s">
        <v>24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" t="s">
        <v>89</v>
      </c>
      <c r="B4" s="20"/>
      <c r="C4" s="20"/>
      <c r="D4" s="20"/>
      <c r="E4" s="20"/>
      <c r="F4" s="20"/>
      <c r="G4" s="21"/>
      <c r="H4" s="204">
        <v>332438.25</v>
      </c>
      <c r="I4" s="205"/>
    </row>
    <row r="5" spans="1:9" x14ac:dyDescent="0.25">
      <c r="A5" s="27"/>
      <c r="B5" s="111"/>
      <c r="C5" s="111"/>
      <c r="D5" s="111"/>
      <c r="E5" s="111"/>
      <c r="F5" s="111"/>
      <c r="G5" s="28"/>
      <c r="H5" s="33"/>
      <c r="I5" s="34"/>
    </row>
    <row r="6" spans="1:9" x14ac:dyDescent="0.25">
      <c r="A6" s="19" t="s">
        <v>151</v>
      </c>
      <c r="B6" s="20"/>
      <c r="C6" s="20"/>
      <c r="D6" s="20"/>
      <c r="E6" s="20"/>
      <c r="F6" s="20"/>
      <c r="G6" s="21"/>
      <c r="H6" s="27">
        <v>169926.77000000002</v>
      </c>
      <c r="I6" s="28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94">
        <v>64699.44</v>
      </c>
      <c r="I7" s="95"/>
    </row>
    <row r="8" spans="1:9" x14ac:dyDescent="0.25">
      <c r="A8" s="199" t="s">
        <v>113</v>
      </c>
      <c r="B8" s="200"/>
      <c r="C8" s="200"/>
      <c r="D8" s="200"/>
      <c r="E8" s="200"/>
      <c r="F8" s="200"/>
      <c r="G8" s="201"/>
      <c r="H8" s="202">
        <v>67183.63</v>
      </c>
      <c r="I8" s="203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16080</v>
      </c>
      <c r="I9" s="97"/>
    </row>
    <row r="10" spans="1:9" ht="15.75" thickBot="1" x14ac:dyDescent="0.3">
      <c r="A10" s="69"/>
      <c r="B10" s="70"/>
      <c r="C10" s="70"/>
      <c r="D10" s="70"/>
      <c r="E10" s="70"/>
      <c r="F10" s="70"/>
      <c r="G10" s="71"/>
      <c r="H10" s="79"/>
      <c r="I10" s="80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55"/>
      <c r="H11" s="56">
        <f>H12+H13+H14+H15+H16+H18+H19+H21+H22+H23+H24+H25+H26+H27+H20</f>
        <v>324032.12</v>
      </c>
      <c r="I11" s="198"/>
    </row>
    <row r="12" spans="1:9" x14ac:dyDescent="0.25">
      <c r="A12" s="82" t="s">
        <v>3</v>
      </c>
      <c r="B12" s="83"/>
      <c r="C12" s="83"/>
      <c r="D12" s="83"/>
      <c r="E12" s="83"/>
      <c r="F12" s="83"/>
      <c r="G12" s="84"/>
      <c r="H12" s="85">
        <v>0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71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71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71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00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00"/>
      <c r="H17" s="79"/>
      <c r="I17" s="80"/>
    </row>
    <row r="18" spans="1:9" x14ac:dyDescent="0.25">
      <c r="A18" s="69" t="s">
        <v>145</v>
      </c>
      <c r="B18" s="70"/>
      <c r="C18" s="70"/>
      <c r="D18" s="70"/>
      <c r="E18" s="70"/>
      <c r="F18" s="70"/>
      <c r="G18" s="71"/>
      <c r="H18" s="79">
        <v>7500</v>
      </c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03"/>
      <c r="H19" s="79">
        <v>434.4</v>
      </c>
      <c r="I19" s="80"/>
    </row>
    <row r="20" spans="1:9" x14ac:dyDescent="0.25">
      <c r="A20" s="69" t="s">
        <v>50</v>
      </c>
      <c r="B20" s="70"/>
      <c r="C20" s="70"/>
      <c r="D20" s="70"/>
      <c r="E20" s="70"/>
      <c r="F20" s="70"/>
      <c r="G20" s="71"/>
      <c r="H20" s="96">
        <v>4387.2</v>
      </c>
      <c r="I20" s="97"/>
    </row>
    <row r="21" spans="1:9" x14ac:dyDescent="0.25">
      <c r="A21" s="35" t="s">
        <v>10</v>
      </c>
      <c r="B21" s="36"/>
      <c r="C21" s="36"/>
      <c r="D21" s="36"/>
      <c r="E21" s="36"/>
      <c r="F21" s="36"/>
      <c r="G21" s="37"/>
      <c r="H21" s="96">
        <v>13536.04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7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7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7"/>
      <c r="H24" s="33">
        <v>56432.52</v>
      </c>
      <c r="I24" s="34"/>
    </row>
    <row r="25" spans="1:9" x14ac:dyDescent="0.25">
      <c r="A25" s="35" t="s">
        <v>48</v>
      </c>
      <c r="B25" s="36"/>
      <c r="C25" s="36"/>
      <c r="D25" s="36"/>
      <c r="E25" s="36"/>
      <c r="F25" s="36"/>
      <c r="G25" s="37"/>
      <c r="H25" s="33">
        <v>177707.11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7"/>
      <c r="H26" s="63">
        <v>54556.08</v>
      </c>
      <c r="I26" s="64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60"/>
      <c r="H27" s="61">
        <v>5120.93</v>
      </c>
      <c r="I27" s="62"/>
    </row>
    <row r="28" spans="1:9" s="1" customFormat="1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112">
        <v>262194.08</v>
      </c>
      <c r="I28" s="113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50"/>
      <c r="I29" s="52"/>
    </row>
    <row r="30" spans="1:9" ht="15.75" thickBot="1" x14ac:dyDescent="0.3">
      <c r="A30" s="9" t="s">
        <v>72</v>
      </c>
      <c r="B30" s="10"/>
      <c r="C30" s="10"/>
      <c r="D30" s="10"/>
      <c r="E30" s="10"/>
      <c r="F30" s="10"/>
      <c r="G30" s="11"/>
      <c r="H30" s="12">
        <f>H31</f>
        <v>169926.77000000002</v>
      </c>
      <c r="I30" s="13"/>
    </row>
    <row r="31" spans="1:9" x14ac:dyDescent="0.25">
      <c r="A31" s="206" t="s">
        <v>147</v>
      </c>
      <c r="B31" s="207"/>
      <c r="C31" s="207"/>
      <c r="D31" s="207"/>
      <c r="E31" s="207"/>
      <c r="F31" s="207"/>
      <c r="G31" s="208"/>
      <c r="H31" s="107">
        <v>169926.77000000002</v>
      </c>
      <c r="I31" s="108"/>
    </row>
    <row r="32" spans="1:9" ht="15.75" thickBot="1" x14ac:dyDescent="0.3">
      <c r="A32" s="215"/>
      <c r="B32" s="216"/>
      <c r="C32" s="216"/>
      <c r="D32" s="216"/>
      <c r="E32" s="216"/>
      <c r="F32" s="216"/>
      <c r="G32" s="217"/>
      <c r="H32" s="218"/>
      <c r="I32" s="219"/>
    </row>
    <row r="33" spans="1:9" x14ac:dyDescent="0.25">
      <c r="A33" s="151" t="s">
        <v>94</v>
      </c>
      <c r="B33" s="152"/>
      <c r="C33" s="152"/>
      <c r="D33" s="152"/>
      <c r="E33" s="152"/>
      <c r="F33" s="152"/>
      <c r="G33" s="152"/>
      <c r="H33" s="154">
        <v>5667.6399999999976</v>
      </c>
      <c r="I33" s="155"/>
    </row>
    <row r="34" spans="1:9" x14ac:dyDescent="0.25">
      <c r="A34" s="187" t="s">
        <v>70</v>
      </c>
      <c r="B34" s="20"/>
      <c r="C34" s="20"/>
      <c r="D34" s="20"/>
      <c r="E34" s="20"/>
      <c r="F34" s="20"/>
      <c r="G34" s="20"/>
      <c r="H34" s="22">
        <v>48980.69</v>
      </c>
      <c r="I34" s="23"/>
    </row>
    <row r="35" spans="1:9" ht="15.75" thickBot="1" x14ac:dyDescent="0.3">
      <c r="A35" s="178" t="s">
        <v>71</v>
      </c>
      <c r="B35" s="179"/>
      <c r="C35" s="179"/>
      <c r="D35" s="179"/>
      <c r="E35" s="179"/>
      <c r="F35" s="179"/>
      <c r="G35" s="179"/>
      <c r="H35" s="180">
        <v>45745.64</v>
      </c>
      <c r="I35" s="181"/>
    </row>
    <row r="36" spans="1:9" ht="15.75" thickBot="1" x14ac:dyDescent="0.3">
      <c r="A36" s="4"/>
      <c r="B36" s="5"/>
      <c r="C36" s="5"/>
      <c r="D36" s="5"/>
      <c r="E36" s="5"/>
      <c r="F36" s="5"/>
      <c r="G36" s="6"/>
      <c r="H36" s="7"/>
      <c r="I36" s="8"/>
    </row>
    <row r="37" spans="1:9" ht="15.75" thickBot="1" x14ac:dyDescent="0.3">
      <c r="A37" s="9" t="s">
        <v>13</v>
      </c>
      <c r="B37" s="10"/>
      <c r="C37" s="10"/>
      <c r="D37" s="10"/>
      <c r="E37" s="10"/>
      <c r="F37" s="10"/>
      <c r="G37" s="11"/>
      <c r="H37" s="12">
        <f>H11+H30</f>
        <v>493958.89</v>
      </c>
      <c r="I37" s="13"/>
    </row>
    <row r="38" spans="1:9" x14ac:dyDescent="0.25">
      <c r="A38" s="47"/>
      <c r="B38" s="48"/>
      <c r="C38" s="48"/>
      <c r="D38" s="48"/>
      <c r="E38" s="48"/>
      <c r="F38" s="48"/>
      <c r="G38" s="49"/>
      <c r="H38" s="107"/>
      <c r="I38" s="108"/>
    </row>
    <row r="39" spans="1:9" x14ac:dyDescent="0.25">
      <c r="A39" s="19" t="s">
        <v>123</v>
      </c>
      <c r="B39" s="20"/>
      <c r="C39" s="20"/>
      <c r="D39" s="20"/>
      <c r="E39" s="20"/>
      <c r="F39" s="20"/>
      <c r="G39" s="21"/>
      <c r="H39" s="212">
        <f>H4+H11-H28</f>
        <v>394276.29</v>
      </c>
      <c r="I39" s="205"/>
    </row>
    <row r="40" spans="1:9" x14ac:dyDescent="0.25">
      <c r="A40" s="19" t="s">
        <v>127</v>
      </c>
      <c r="B40" s="20"/>
      <c r="C40" s="20"/>
      <c r="D40" s="20"/>
      <c r="E40" s="20"/>
      <c r="F40" s="20"/>
      <c r="G40" s="21"/>
      <c r="H40" s="22">
        <f>H6-H30+H8+H9-H7</f>
        <v>18564.190000000002</v>
      </c>
      <c r="I40" s="23"/>
    </row>
    <row r="41" spans="1:9" x14ac:dyDescent="0.25">
      <c r="A41" s="187" t="s">
        <v>125</v>
      </c>
      <c r="B41" s="20"/>
      <c r="C41" s="20"/>
      <c r="D41" s="20"/>
      <c r="E41" s="20"/>
      <c r="F41" s="20"/>
      <c r="G41" s="191"/>
      <c r="H41" s="192">
        <f>H33+H34-H35</f>
        <v>8902.6900000000023</v>
      </c>
      <c r="I41" s="23"/>
    </row>
    <row r="42" spans="1:9" x14ac:dyDescent="0.25">
      <c r="A42" s="164"/>
      <c r="B42" s="166"/>
      <c r="C42" s="166"/>
      <c r="D42" s="166"/>
      <c r="E42" s="166"/>
      <c r="F42" s="166"/>
      <c r="G42" s="165"/>
      <c r="H42" s="210"/>
      <c r="I42" s="211"/>
    </row>
    <row r="43" spans="1:9" x14ac:dyDescent="0.25">
      <c r="A43" s="69" t="s">
        <v>14</v>
      </c>
      <c r="B43" s="70"/>
      <c r="C43" s="70"/>
      <c r="D43" s="70"/>
      <c r="E43" s="70"/>
      <c r="F43" s="70"/>
      <c r="G43" s="71"/>
      <c r="H43" s="161"/>
      <c r="I43" s="209"/>
    </row>
    <row r="44" spans="1:9" x14ac:dyDescent="0.25">
      <c r="A44" s="35" t="s">
        <v>15</v>
      </c>
      <c r="B44" s="36"/>
      <c r="C44" s="36"/>
      <c r="D44" s="36"/>
      <c r="E44" s="36"/>
      <c r="F44" s="36"/>
      <c r="G44" s="37"/>
      <c r="H44" s="213">
        <v>11.5</v>
      </c>
      <c r="I44" s="214"/>
    </row>
    <row r="45" spans="1:9" ht="15.75" thickBot="1" x14ac:dyDescent="0.3">
      <c r="A45" s="40" t="s">
        <v>52</v>
      </c>
      <c r="B45" s="41"/>
      <c r="C45" s="41"/>
      <c r="D45" s="41"/>
      <c r="E45" s="41"/>
      <c r="F45" s="41"/>
      <c r="G45" s="42"/>
      <c r="H45" s="149">
        <f>(H7+H11+H34)/(H8+H9+H28+H35)*H44</f>
        <v>12.867197775785918</v>
      </c>
      <c r="I45" s="150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A36:G36"/>
    <mergeCell ref="H36:I36"/>
    <mergeCell ref="A41:G41"/>
    <mergeCell ref="H41:I41"/>
    <mergeCell ref="A32:G32"/>
    <mergeCell ref="H32:I32"/>
    <mergeCell ref="A34:G34"/>
    <mergeCell ref="H34:I34"/>
    <mergeCell ref="A35:G35"/>
    <mergeCell ref="H35:I35"/>
    <mergeCell ref="A33:G33"/>
    <mergeCell ref="H33:I33"/>
    <mergeCell ref="A48:C48"/>
    <mergeCell ref="G48:I48"/>
    <mergeCell ref="A44:G44"/>
    <mergeCell ref="H44:I44"/>
    <mergeCell ref="A45:G45"/>
    <mergeCell ref="H45:I45"/>
    <mergeCell ref="H20:I20"/>
    <mergeCell ref="A9:G9"/>
    <mergeCell ref="H9:I9"/>
    <mergeCell ref="A43:G43"/>
    <mergeCell ref="H43:I43"/>
    <mergeCell ref="A42:G42"/>
    <mergeCell ref="A37:G37"/>
    <mergeCell ref="H37:I37"/>
    <mergeCell ref="H42:I42"/>
    <mergeCell ref="A38:G38"/>
    <mergeCell ref="H38:I38"/>
    <mergeCell ref="A39:G39"/>
    <mergeCell ref="H39:I39"/>
    <mergeCell ref="A40:G40"/>
    <mergeCell ref="H40:I40"/>
    <mergeCell ref="A27:G27"/>
    <mergeCell ref="H30:I30"/>
    <mergeCell ref="A29:G29"/>
    <mergeCell ref="H29:I29"/>
    <mergeCell ref="A28:G28"/>
    <mergeCell ref="H28:I28"/>
    <mergeCell ref="A31:G31"/>
    <mergeCell ref="H31:I31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H27:I27"/>
    <mergeCell ref="A30:G30"/>
    <mergeCell ref="A1:I1"/>
    <mergeCell ref="C2:F2"/>
    <mergeCell ref="A3:G3"/>
    <mergeCell ref="H3:I3"/>
    <mergeCell ref="A4:G4"/>
    <mergeCell ref="H4:I4"/>
    <mergeCell ref="H16:I17"/>
    <mergeCell ref="A7:G7"/>
    <mergeCell ref="H7:I7"/>
    <mergeCell ref="A10:G10"/>
    <mergeCell ref="H10:I10"/>
    <mergeCell ref="A5:G5"/>
    <mergeCell ref="H5:I5"/>
    <mergeCell ref="A6:G6"/>
    <mergeCell ref="H6:I6"/>
    <mergeCell ref="A8:G8"/>
    <mergeCell ref="H8:I8"/>
    <mergeCell ref="A20:G20"/>
    <mergeCell ref="A11:G11"/>
    <mergeCell ref="H11:I11"/>
    <mergeCell ref="A12:G12"/>
    <mergeCell ref="H12:I12"/>
    <mergeCell ref="A13:G13"/>
    <mergeCell ref="H13:I13"/>
    <mergeCell ref="A14:G14"/>
    <mergeCell ref="A18:G18"/>
    <mergeCell ref="H18:I18"/>
    <mergeCell ref="A19:G19"/>
    <mergeCell ref="H19:I19"/>
    <mergeCell ref="H14:I14"/>
    <mergeCell ref="A15:G15"/>
    <mergeCell ref="H15:I15"/>
    <mergeCell ref="A16:G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28" workbookViewId="0">
      <selection activeCell="H40" sqref="H40:I40"/>
    </sheetView>
  </sheetViews>
  <sheetFormatPr defaultRowHeight="15" x14ac:dyDescent="0.25"/>
  <sheetData>
    <row r="1" spans="1:9" ht="18.75" x14ac:dyDescent="0.3">
      <c r="A1" s="87" t="s">
        <v>25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116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4" t="s">
        <v>2</v>
      </c>
      <c r="I3" s="16"/>
    </row>
    <row r="4" spans="1:9" x14ac:dyDescent="0.25">
      <c r="A4" s="19" t="s">
        <v>84</v>
      </c>
      <c r="B4" s="20"/>
      <c r="C4" s="20"/>
      <c r="D4" s="20"/>
      <c r="E4" s="20"/>
      <c r="F4" s="20"/>
      <c r="G4" s="21"/>
      <c r="H4" s="109">
        <v>61379.17</v>
      </c>
      <c r="I4" s="182"/>
    </row>
    <row r="5" spans="1:9" x14ac:dyDescent="0.25">
      <c r="A5" s="27"/>
      <c r="B5" s="111"/>
      <c r="C5" s="111"/>
      <c r="D5" s="111"/>
      <c r="E5" s="111"/>
      <c r="F5" s="111"/>
      <c r="G5" s="28"/>
      <c r="H5" s="22"/>
      <c r="I5" s="23"/>
    </row>
    <row r="6" spans="1:9" x14ac:dyDescent="0.25">
      <c r="A6" s="19" t="s">
        <v>152</v>
      </c>
      <c r="B6" s="20"/>
      <c r="C6" s="20"/>
      <c r="D6" s="20"/>
      <c r="E6" s="20"/>
      <c r="F6" s="20"/>
      <c r="G6" s="21"/>
      <c r="H6" s="22">
        <v>156473.70000000001</v>
      </c>
      <c r="I6" s="23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77">
        <v>127887.95</v>
      </c>
      <c r="I7" s="78"/>
    </row>
    <row r="8" spans="1:9" x14ac:dyDescent="0.25">
      <c r="A8" s="199" t="s">
        <v>113</v>
      </c>
      <c r="B8" s="200"/>
      <c r="C8" s="200"/>
      <c r="D8" s="200"/>
      <c r="E8" s="200"/>
      <c r="F8" s="200"/>
      <c r="G8" s="201"/>
      <c r="H8" s="77">
        <v>122613.12</v>
      </c>
      <c r="I8" s="78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77">
        <v>9360</v>
      </c>
      <c r="I9" s="78"/>
    </row>
    <row r="10" spans="1:9" ht="15.75" thickBot="1" x14ac:dyDescent="0.3">
      <c r="A10" s="27"/>
      <c r="B10" s="111"/>
      <c r="C10" s="111"/>
      <c r="D10" s="111"/>
      <c r="E10" s="111"/>
      <c r="F10" s="111"/>
      <c r="G10" s="28"/>
      <c r="H10" s="22"/>
      <c r="I10" s="23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55"/>
      <c r="H11" s="56">
        <f>H12+H15+H21+H24+H25+H26+H27+H19+H18</f>
        <v>571233.12000000011</v>
      </c>
      <c r="I11" s="119"/>
    </row>
    <row r="12" spans="1:9" x14ac:dyDescent="0.25">
      <c r="A12" s="82" t="s">
        <v>57</v>
      </c>
      <c r="B12" s="83"/>
      <c r="C12" s="83"/>
      <c r="D12" s="83"/>
      <c r="E12" s="83"/>
      <c r="F12" s="83"/>
      <c r="G12" s="84"/>
      <c r="H12" s="85">
        <v>2503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71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71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71"/>
      <c r="H15" s="79">
        <v>4357.84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00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00"/>
      <c r="H17" s="79"/>
      <c r="I17" s="80"/>
    </row>
    <row r="18" spans="1:9" x14ac:dyDescent="0.25">
      <c r="A18" s="69" t="s">
        <v>145</v>
      </c>
      <c r="B18" s="70"/>
      <c r="C18" s="70"/>
      <c r="D18" s="70"/>
      <c r="E18" s="70"/>
      <c r="F18" s="70"/>
      <c r="G18" s="71"/>
      <c r="H18" s="79">
        <v>5000</v>
      </c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03"/>
      <c r="H19" s="79">
        <v>684</v>
      </c>
      <c r="I19" s="80"/>
    </row>
    <row r="20" spans="1:9" x14ac:dyDescent="0.25">
      <c r="A20" s="69" t="s">
        <v>50</v>
      </c>
      <c r="B20" s="70"/>
      <c r="C20" s="70"/>
      <c r="D20" s="70"/>
      <c r="E20" s="70"/>
      <c r="F20" s="70"/>
      <c r="G20" s="71"/>
      <c r="H20" s="96"/>
      <c r="I20" s="97"/>
    </row>
    <row r="21" spans="1:9" x14ac:dyDescent="0.25">
      <c r="A21" s="35" t="s">
        <v>10</v>
      </c>
      <c r="B21" s="36"/>
      <c r="C21" s="36"/>
      <c r="D21" s="36"/>
      <c r="E21" s="36"/>
      <c r="F21" s="36"/>
      <c r="G21" s="37"/>
      <c r="H21" s="96">
        <v>25205.040000000001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7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7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7"/>
      <c r="H24" s="96">
        <v>103281.12</v>
      </c>
      <c r="I24" s="97"/>
    </row>
    <row r="25" spans="1:9" x14ac:dyDescent="0.25">
      <c r="A25" s="35" t="s">
        <v>48</v>
      </c>
      <c r="B25" s="36"/>
      <c r="C25" s="36"/>
      <c r="D25" s="36"/>
      <c r="E25" s="36"/>
      <c r="F25" s="36"/>
      <c r="G25" s="37"/>
      <c r="H25" s="96">
        <v>325234.27</v>
      </c>
      <c r="I25" s="97"/>
    </row>
    <row r="26" spans="1:9" x14ac:dyDescent="0.25">
      <c r="A26" s="35" t="s">
        <v>12</v>
      </c>
      <c r="B26" s="36"/>
      <c r="C26" s="36"/>
      <c r="D26" s="36"/>
      <c r="E26" s="36"/>
      <c r="F26" s="36"/>
      <c r="G26" s="37"/>
      <c r="H26" s="63">
        <v>99846.92</v>
      </c>
      <c r="I26" s="64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60"/>
      <c r="H27" s="61">
        <v>5120.93</v>
      </c>
      <c r="I27" s="62"/>
    </row>
    <row r="28" spans="1:9" s="1" customFormat="1" ht="15.75" thickBot="1" x14ac:dyDescent="0.3">
      <c r="A28" s="53" t="s">
        <v>1</v>
      </c>
      <c r="B28" s="54"/>
      <c r="C28" s="54"/>
      <c r="D28" s="54"/>
      <c r="E28" s="54"/>
      <c r="F28" s="54"/>
      <c r="G28" s="55"/>
      <c r="H28" s="56">
        <v>610591.66</v>
      </c>
      <c r="I28" s="57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50"/>
      <c r="I29" s="52"/>
    </row>
    <row r="30" spans="1:9" ht="15.75" thickBot="1" x14ac:dyDescent="0.3">
      <c r="A30" s="9" t="s">
        <v>75</v>
      </c>
      <c r="B30" s="10"/>
      <c r="C30" s="10"/>
      <c r="D30" s="10"/>
      <c r="E30" s="10"/>
      <c r="F30" s="10"/>
      <c r="G30" s="10"/>
      <c r="H30" s="12">
        <f>H31</f>
        <v>156473.70000000001</v>
      </c>
      <c r="I30" s="16"/>
    </row>
    <row r="31" spans="1:9" x14ac:dyDescent="0.25">
      <c r="A31" s="206" t="s">
        <v>147</v>
      </c>
      <c r="B31" s="207"/>
      <c r="C31" s="207"/>
      <c r="D31" s="207"/>
      <c r="E31" s="207"/>
      <c r="F31" s="207"/>
      <c r="G31" s="208"/>
      <c r="H31" s="77">
        <v>156473.70000000001</v>
      </c>
      <c r="I31" s="78"/>
    </row>
    <row r="32" spans="1:9" ht="15.75" thickBot="1" x14ac:dyDescent="0.3">
      <c r="A32" s="220"/>
      <c r="B32" s="221"/>
      <c r="C32" s="221"/>
      <c r="D32" s="221"/>
      <c r="E32" s="221"/>
      <c r="F32" s="221"/>
      <c r="G32" s="222"/>
      <c r="H32" s="220"/>
      <c r="I32" s="222"/>
    </row>
    <row r="33" spans="1:9" ht="15.75" thickBot="1" x14ac:dyDescent="0.3">
      <c r="A33" s="9" t="s">
        <v>13</v>
      </c>
      <c r="B33" s="10"/>
      <c r="C33" s="10"/>
      <c r="D33" s="10"/>
      <c r="E33" s="10"/>
      <c r="F33" s="10"/>
      <c r="G33" s="11"/>
      <c r="H33" s="12">
        <f>H11+H30</f>
        <v>727706.82000000007</v>
      </c>
      <c r="I33" s="13"/>
    </row>
    <row r="34" spans="1:9" ht="15.75" thickBot="1" x14ac:dyDescent="0.3">
      <c r="A34" s="47"/>
      <c r="B34" s="48"/>
      <c r="C34" s="48"/>
      <c r="D34" s="48"/>
      <c r="E34" s="48"/>
      <c r="F34" s="48"/>
      <c r="G34" s="48"/>
      <c r="H34" s="50"/>
      <c r="I34" s="52"/>
    </row>
    <row r="35" spans="1:9" x14ac:dyDescent="0.25">
      <c r="A35" s="151" t="s">
        <v>94</v>
      </c>
      <c r="B35" s="152"/>
      <c r="C35" s="152"/>
      <c r="D35" s="152"/>
      <c r="E35" s="152"/>
      <c r="F35" s="152"/>
      <c r="G35" s="153"/>
      <c r="H35" s="156">
        <v>11716.64</v>
      </c>
      <c r="I35" s="158"/>
    </row>
    <row r="36" spans="1:9" x14ac:dyDescent="0.25">
      <c r="A36" s="19" t="s">
        <v>70</v>
      </c>
      <c r="B36" s="20"/>
      <c r="C36" s="20"/>
      <c r="D36" s="20"/>
      <c r="E36" s="20"/>
      <c r="F36" s="20"/>
      <c r="G36" s="21"/>
      <c r="H36" s="27">
        <v>95916.08</v>
      </c>
      <c r="I36" s="28"/>
    </row>
    <row r="37" spans="1:9" ht="15.75" thickBot="1" x14ac:dyDescent="0.3">
      <c r="A37" s="178" t="s">
        <v>71</v>
      </c>
      <c r="B37" s="179"/>
      <c r="C37" s="179"/>
      <c r="D37" s="179"/>
      <c r="E37" s="179"/>
      <c r="F37" s="179"/>
      <c r="G37" s="179"/>
      <c r="H37" s="180">
        <v>89304.03</v>
      </c>
      <c r="I37" s="181"/>
    </row>
    <row r="38" spans="1:9" x14ac:dyDescent="0.25">
      <c r="A38" s="133"/>
      <c r="B38" s="134"/>
      <c r="C38" s="134"/>
      <c r="D38" s="134"/>
      <c r="E38" s="134"/>
      <c r="F38" s="134"/>
      <c r="G38" s="135"/>
      <c r="H38" s="133"/>
      <c r="I38" s="135"/>
    </row>
    <row r="39" spans="1:9" x14ac:dyDescent="0.25">
      <c r="A39" s="19" t="s">
        <v>117</v>
      </c>
      <c r="B39" s="20"/>
      <c r="C39" s="20"/>
      <c r="D39" s="20"/>
      <c r="E39" s="20"/>
      <c r="F39" s="20"/>
      <c r="G39" s="20"/>
      <c r="H39" s="22">
        <f>H4+H11-H28</f>
        <v>22020.630000000121</v>
      </c>
      <c r="I39" s="23"/>
    </row>
    <row r="40" spans="1:9" x14ac:dyDescent="0.25">
      <c r="A40" s="19" t="s">
        <v>129</v>
      </c>
      <c r="B40" s="20"/>
      <c r="C40" s="20"/>
      <c r="D40" s="20"/>
      <c r="E40" s="20"/>
      <c r="F40" s="20"/>
      <c r="G40" s="20"/>
      <c r="H40" s="22">
        <f>H6-H30+H8+H9-H7</f>
        <v>4085.1699999999983</v>
      </c>
      <c r="I40" s="23"/>
    </row>
    <row r="41" spans="1:9" x14ac:dyDescent="0.25">
      <c r="A41" s="187" t="s">
        <v>125</v>
      </c>
      <c r="B41" s="20"/>
      <c r="C41" s="20"/>
      <c r="D41" s="20"/>
      <c r="E41" s="20"/>
      <c r="F41" s="20"/>
      <c r="G41" s="20"/>
      <c r="H41" s="22">
        <f>H35+H36-H37</f>
        <v>18328.690000000002</v>
      </c>
      <c r="I41" s="23"/>
    </row>
    <row r="42" spans="1:9" x14ac:dyDescent="0.25">
      <c r="A42" s="19"/>
      <c r="B42" s="20"/>
      <c r="C42" s="20"/>
      <c r="D42" s="20"/>
      <c r="E42" s="20"/>
      <c r="F42" s="20"/>
      <c r="G42" s="20"/>
      <c r="H42" s="213"/>
      <c r="I42" s="214"/>
    </row>
    <row r="43" spans="1:9" x14ac:dyDescent="0.25">
      <c r="A43" s="35" t="s">
        <v>15</v>
      </c>
      <c r="B43" s="36"/>
      <c r="C43" s="36"/>
      <c r="D43" s="36"/>
      <c r="E43" s="36"/>
      <c r="F43" s="36"/>
      <c r="G43" s="36"/>
      <c r="H43" s="223">
        <v>13.5</v>
      </c>
      <c r="I43" s="224"/>
    </row>
    <row r="44" spans="1:9" ht="15.75" thickBot="1" x14ac:dyDescent="0.3">
      <c r="A44" s="40" t="s">
        <v>52</v>
      </c>
      <c r="B44" s="41"/>
      <c r="C44" s="41"/>
      <c r="D44" s="41"/>
      <c r="E44" s="41"/>
      <c r="F44" s="41"/>
      <c r="G44" s="41"/>
      <c r="H44" s="149">
        <f>(H7+H11+H36)/(H8+H9+H28+H37)*H43</f>
        <v>12.902276652252414</v>
      </c>
      <c r="I44" s="150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6">
    <mergeCell ref="A15:G15"/>
    <mergeCell ref="H15:I15"/>
    <mergeCell ref="A16:G17"/>
    <mergeCell ref="A12:G12"/>
    <mergeCell ref="H12:I12"/>
    <mergeCell ref="A13:G13"/>
    <mergeCell ref="H13:I13"/>
    <mergeCell ref="A14:G14"/>
    <mergeCell ref="H14:I14"/>
    <mergeCell ref="H16:I17"/>
    <mergeCell ref="A1:I1"/>
    <mergeCell ref="C2:F2"/>
    <mergeCell ref="A3:G3"/>
    <mergeCell ref="H3:I3"/>
    <mergeCell ref="A4:G4"/>
    <mergeCell ref="H4:I4"/>
    <mergeCell ref="H21:I21"/>
    <mergeCell ref="A20:G20"/>
    <mergeCell ref="A5:G5"/>
    <mergeCell ref="H5:I5"/>
    <mergeCell ref="A6:G6"/>
    <mergeCell ref="A9:G9"/>
    <mergeCell ref="A10:G10"/>
    <mergeCell ref="H10:I10"/>
    <mergeCell ref="H9:I9"/>
    <mergeCell ref="H6:I6"/>
    <mergeCell ref="A8:G8"/>
    <mergeCell ref="H8:I8"/>
    <mergeCell ref="A7:G7"/>
    <mergeCell ref="H7:I7"/>
    <mergeCell ref="A11:G11"/>
    <mergeCell ref="H11:I11"/>
    <mergeCell ref="H29:I29"/>
    <mergeCell ref="A41:G41"/>
    <mergeCell ref="A18:G18"/>
    <mergeCell ref="H18:I18"/>
    <mergeCell ref="A19:G19"/>
    <mergeCell ref="H19:I19"/>
    <mergeCell ref="A27:G27"/>
    <mergeCell ref="H27:I27"/>
    <mergeCell ref="A22:G22"/>
    <mergeCell ref="H22:I22"/>
    <mergeCell ref="A23:G23"/>
    <mergeCell ref="H23:I23"/>
    <mergeCell ref="A24:G24"/>
    <mergeCell ref="H24:I24"/>
    <mergeCell ref="A25:G25"/>
    <mergeCell ref="A21:G21"/>
    <mergeCell ref="A26:G26"/>
    <mergeCell ref="H26:I26"/>
    <mergeCell ref="H25:I25"/>
    <mergeCell ref="A48:C48"/>
    <mergeCell ref="G48:I48"/>
    <mergeCell ref="A43:G43"/>
    <mergeCell ref="H43:I43"/>
    <mergeCell ref="A44:G44"/>
    <mergeCell ref="H44:I44"/>
    <mergeCell ref="A42:G42"/>
    <mergeCell ref="H42:I42"/>
    <mergeCell ref="H34:I34"/>
    <mergeCell ref="A29:G29"/>
    <mergeCell ref="A36:G36"/>
    <mergeCell ref="H36:I36"/>
    <mergeCell ref="A37:G37"/>
    <mergeCell ref="A32:G32"/>
    <mergeCell ref="H32:I32"/>
    <mergeCell ref="H20:I20"/>
    <mergeCell ref="A40:G40"/>
    <mergeCell ref="H40:I40"/>
    <mergeCell ref="A31:G31"/>
    <mergeCell ref="H31:I31"/>
    <mergeCell ref="A33:G33"/>
    <mergeCell ref="H33:I33"/>
    <mergeCell ref="A34:G34"/>
    <mergeCell ref="A28:G28"/>
    <mergeCell ref="H28:I28"/>
    <mergeCell ref="A30:G30"/>
    <mergeCell ref="H30:I30"/>
    <mergeCell ref="A39:G39"/>
    <mergeCell ref="H39:I39"/>
    <mergeCell ref="H41:I41"/>
    <mergeCell ref="H37:I37"/>
    <mergeCell ref="A35:G35"/>
    <mergeCell ref="H35:I35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" workbookViewId="0">
      <selection activeCell="H12" sqref="H12:I12"/>
    </sheetView>
  </sheetViews>
  <sheetFormatPr defaultRowHeight="15" x14ac:dyDescent="0.25"/>
  <sheetData>
    <row r="1" spans="1:9" ht="18.75" x14ac:dyDescent="0.3">
      <c r="A1" s="87" t="s">
        <v>26</v>
      </c>
      <c r="B1" s="87"/>
      <c r="C1" s="87"/>
      <c r="D1" s="87"/>
      <c r="E1" s="87"/>
      <c r="F1" s="87"/>
      <c r="G1" s="87"/>
      <c r="H1" s="87"/>
      <c r="I1" s="87"/>
    </row>
    <row r="2" spans="1:9" ht="15.75" thickBot="1" x14ac:dyDescent="0.3">
      <c r="C2" s="120" t="s">
        <v>130</v>
      </c>
      <c r="D2" s="120"/>
      <c r="E2" s="120"/>
      <c r="F2" s="120"/>
    </row>
    <row r="3" spans="1:9" ht="15.75" thickBot="1" x14ac:dyDescent="0.3">
      <c r="A3" s="50"/>
      <c r="B3" s="51"/>
      <c r="C3" s="51"/>
      <c r="D3" s="51"/>
      <c r="E3" s="51"/>
      <c r="F3" s="51"/>
      <c r="G3" s="52"/>
      <c r="H3" s="189" t="s">
        <v>2</v>
      </c>
      <c r="I3" s="123"/>
    </row>
    <row r="4" spans="1:9" x14ac:dyDescent="0.25">
      <c r="A4" s="65" t="s">
        <v>89</v>
      </c>
      <c r="B4" s="66"/>
      <c r="C4" s="66"/>
      <c r="D4" s="66"/>
      <c r="E4" s="66"/>
      <c r="F4" s="66"/>
      <c r="G4" s="187"/>
      <c r="H4" s="225">
        <v>236799.77999999997</v>
      </c>
      <c r="I4" s="226"/>
    </row>
    <row r="5" spans="1:9" x14ac:dyDescent="0.25">
      <c r="A5" s="27"/>
      <c r="B5" s="111"/>
      <c r="C5" s="111"/>
      <c r="D5" s="111"/>
      <c r="E5" s="111"/>
      <c r="F5" s="111"/>
      <c r="G5" s="28"/>
      <c r="H5" s="33"/>
      <c r="I5" s="34"/>
    </row>
    <row r="6" spans="1:9" x14ac:dyDescent="0.25">
      <c r="A6" s="19" t="s">
        <v>85</v>
      </c>
      <c r="B6" s="20"/>
      <c r="C6" s="20"/>
      <c r="D6" s="20"/>
      <c r="E6" s="20"/>
      <c r="F6" s="20"/>
      <c r="G6" s="20"/>
      <c r="H6" s="22">
        <v>276286.53999999998</v>
      </c>
      <c r="I6" s="28"/>
    </row>
    <row r="7" spans="1:9" x14ac:dyDescent="0.25">
      <c r="A7" s="74" t="s">
        <v>112</v>
      </c>
      <c r="B7" s="75"/>
      <c r="C7" s="75"/>
      <c r="D7" s="75"/>
      <c r="E7" s="75"/>
      <c r="F7" s="75"/>
      <c r="G7" s="76"/>
      <c r="H7" s="229">
        <v>19863</v>
      </c>
      <c r="I7" s="230"/>
    </row>
    <row r="8" spans="1:9" x14ac:dyDescent="0.25">
      <c r="A8" s="199" t="s">
        <v>113</v>
      </c>
      <c r="B8" s="200"/>
      <c r="C8" s="200"/>
      <c r="D8" s="200"/>
      <c r="E8" s="200"/>
      <c r="F8" s="200"/>
      <c r="G8" s="227"/>
      <c r="H8" s="121">
        <v>6219.6</v>
      </c>
      <c r="I8" s="122"/>
    </row>
    <row r="9" spans="1:9" x14ac:dyDescent="0.25">
      <c r="A9" s="69" t="s">
        <v>51</v>
      </c>
      <c r="B9" s="70"/>
      <c r="C9" s="70"/>
      <c r="D9" s="70"/>
      <c r="E9" s="70"/>
      <c r="F9" s="70"/>
      <c r="G9" s="71"/>
      <c r="H9" s="96">
        <v>0</v>
      </c>
      <c r="I9" s="97"/>
    </row>
    <row r="10" spans="1:9" ht="15.75" thickBot="1" x14ac:dyDescent="0.3">
      <c r="A10" s="69"/>
      <c r="B10" s="70"/>
      <c r="C10" s="70"/>
      <c r="D10" s="70"/>
      <c r="E10" s="70"/>
      <c r="F10" s="70"/>
      <c r="G10" s="169"/>
      <c r="H10" s="79"/>
      <c r="I10" s="80"/>
    </row>
    <row r="11" spans="1:9" ht="15.75" thickBot="1" x14ac:dyDescent="0.3">
      <c r="A11" s="53" t="s">
        <v>62</v>
      </c>
      <c r="B11" s="54"/>
      <c r="C11" s="54"/>
      <c r="D11" s="54"/>
      <c r="E11" s="54"/>
      <c r="F11" s="54"/>
      <c r="G11" s="172"/>
      <c r="H11" s="56">
        <f>H12+H13+H14+H15+H16+H18+H19+H21+H22+H23+H24+H25+H26+H27+H20</f>
        <v>91696.069999999992</v>
      </c>
      <c r="I11" s="119"/>
    </row>
    <row r="12" spans="1:9" x14ac:dyDescent="0.25">
      <c r="A12" s="82" t="s">
        <v>57</v>
      </c>
      <c r="B12" s="83"/>
      <c r="C12" s="83"/>
      <c r="D12" s="83"/>
      <c r="E12" s="83"/>
      <c r="F12" s="83"/>
      <c r="G12" s="83"/>
      <c r="H12" s="85">
        <v>0</v>
      </c>
      <c r="I12" s="86"/>
    </row>
    <row r="13" spans="1:9" x14ac:dyDescent="0.25">
      <c r="A13" s="69" t="s">
        <v>4</v>
      </c>
      <c r="B13" s="70"/>
      <c r="C13" s="70"/>
      <c r="D13" s="70"/>
      <c r="E13" s="70"/>
      <c r="F13" s="70"/>
      <c r="G13" s="169"/>
      <c r="H13" s="79"/>
      <c r="I13" s="80"/>
    </row>
    <row r="14" spans="1:9" x14ac:dyDescent="0.25">
      <c r="A14" s="69" t="s">
        <v>5</v>
      </c>
      <c r="B14" s="70"/>
      <c r="C14" s="70"/>
      <c r="D14" s="70"/>
      <c r="E14" s="70"/>
      <c r="F14" s="70"/>
      <c r="G14" s="169"/>
      <c r="H14" s="79"/>
      <c r="I14" s="80"/>
    </row>
    <row r="15" spans="1:9" x14ac:dyDescent="0.25">
      <c r="A15" s="69" t="s">
        <v>6</v>
      </c>
      <c r="B15" s="70"/>
      <c r="C15" s="70"/>
      <c r="D15" s="70"/>
      <c r="E15" s="70"/>
      <c r="F15" s="70"/>
      <c r="G15" s="169"/>
      <c r="H15" s="79">
        <v>718.05</v>
      </c>
      <c r="I15" s="80"/>
    </row>
    <row r="16" spans="1:9" x14ac:dyDescent="0.25">
      <c r="A16" s="98" t="s">
        <v>7</v>
      </c>
      <c r="B16" s="99"/>
      <c r="C16" s="99"/>
      <c r="D16" s="99"/>
      <c r="E16" s="99"/>
      <c r="F16" s="99"/>
      <c r="G16" s="171"/>
      <c r="H16" s="79"/>
      <c r="I16" s="80"/>
    </row>
    <row r="17" spans="1:9" x14ac:dyDescent="0.25">
      <c r="A17" s="98"/>
      <c r="B17" s="99"/>
      <c r="C17" s="99"/>
      <c r="D17" s="99"/>
      <c r="E17" s="99"/>
      <c r="F17" s="99"/>
      <c r="G17" s="171"/>
      <c r="H17" s="79"/>
      <c r="I17" s="80"/>
    </row>
    <row r="18" spans="1:9" x14ac:dyDescent="0.25">
      <c r="A18" s="69" t="s">
        <v>9</v>
      </c>
      <c r="B18" s="70"/>
      <c r="C18" s="70"/>
      <c r="D18" s="70"/>
      <c r="E18" s="70"/>
      <c r="F18" s="70"/>
      <c r="G18" s="169"/>
      <c r="H18" s="79"/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70"/>
      <c r="H19" s="79"/>
      <c r="I19" s="80"/>
    </row>
    <row r="20" spans="1:9" x14ac:dyDescent="0.25">
      <c r="A20" s="69" t="s">
        <v>50</v>
      </c>
      <c r="B20" s="70"/>
      <c r="C20" s="70"/>
      <c r="D20" s="70"/>
      <c r="E20" s="70"/>
      <c r="F20" s="70"/>
      <c r="G20" s="169"/>
      <c r="H20" s="33"/>
      <c r="I20" s="34"/>
    </row>
    <row r="21" spans="1:9" x14ac:dyDescent="0.25">
      <c r="A21" s="35" t="s">
        <v>10</v>
      </c>
      <c r="B21" s="36"/>
      <c r="C21" s="36"/>
      <c r="D21" s="36"/>
      <c r="E21" s="36"/>
      <c r="F21" s="36"/>
      <c r="G21" s="36"/>
      <c r="H21" s="96">
        <v>2490.61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6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6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6"/>
      <c r="H24" s="96">
        <v>11311.8</v>
      </c>
      <c r="I24" s="97"/>
    </row>
    <row r="25" spans="1:9" x14ac:dyDescent="0.25">
      <c r="A25" s="35" t="s">
        <v>48</v>
      </c>
      <c r="B25" s="36"/>
      <c r="C25" s="36"/>
      <c r="D25" s="36"/>
      <c r="E25" s="36"/>
      <c r="F25" s="36"/>
      <c r="G25" s="36"/>
      <c r="H25" s="33">
        <v>58222.5</v>
      </c>
      <c r="I25" s="34"/>
    </row>
    <row r="26" spans="1:9" ht="13.5" customHeight="1" x14ac:dyDescent="0.25">
      <c r="A26" s="35" t="s">
        <v>12</v>
      </c>
      <c r="B26" s="36"/>
      <c r="C26" s="36"/>
      <c r="D26" s="36"/>
      <c r="E26" s="36"/>
      <c r="F26" s="36"/>
      <c r="G26" s="36"/>
      <c r="H26" s="63">
        <v>17874.310000000001</v>
      </c>
      <c r="I26" s="64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59"/>
      <c r="H27" s="61">
        <v>1078.8</v>
      </c>
      <c r="I27" s="62"/>
    </row>
    <row r="28" spans="1:9" s="1" customFormat="1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112">
        <v>24878.400000000001</v>
      </c>
      <c r="I28" s="113"/>
    </row>
    <row r="29" spans="1:9" ht="15.75" thickBot="1" x14ac:dyDescent="0.3">
      <c r="A29" s="50"/>
      <c r="B29" s="51"/>
      <c r="C29" s="51"/>
      <c r="D29" s="51"/>
      <c r="E29" s="51"/>
      <c r="F29" s="51"/>
      <c r="G29" s="52"/>
      <c r="H29" s="50"/>
      <c r="I29" s="52"/>
    </row>
    <row r="30" spans="1:9" ht="15.75" thickBot="1" x14ac:dyDescent="0.3">
      <c r="A30" s="9" t="s">
        <v>72</v>
      </c>
      <c r="B30" s="10"/>
      <c r="C30" s="10"/>
      <c r="D30" s="10"/>
      <c r="E30" s="10"/>
      <c r="F30" s="10"/>
      <c r="G30" s="10"/>
      <c r="H30" s="12">
        <f>H32</f>
        <v>0</v>
      </c>
      <c r="I30" s="13"/>
    </row>
    <row r="31" spans="1:9" x14ac:dyDescent="0.25">
      <c r="A31" s="231" t="s">
        <v>74</v>
      </c>
      <c r="B31" s="232"/>
      <c r="C31" s="232"/>
      <c r="D31" s="232"/>
      <c r="E31" s="232"/>
      <c r="F31" s="232"/>
      <c r="G31" s="233"/>
      <c r="H31" s="89"/>
      <c r="I31" s="90"/>
    </row>
    <row r="32" spans="1:9" x14ac:dyDescent="0.25">
      <c r="A32" s="74" t="s">
        <v>107</v>
      </c>
      <c r="B32" s="75"/>
      <c r="C32" s="75"/>
      <c r="D32" s="75"/>
      <c r="E32" s="75"/>
      <c r="F32" s="75"/>
      <c r="G32" s="76"/>
      <c r="H32" s="22">
        <v>0</v>
      </c>
      <c r="I32" s="23"/>
    </row>
    <row r="33" spans="1:9" ht="15.75" thickBot="1" x14ac:dyDescent="0.3">
      <c r="A33" s="206" t="s">
        <v>73</v>
      </c>
      <c r="B33" s="207"/>
      <c r="C33" s="207"/>
      <c r="D33" s="207"/>
      <c r="E33" s="207"/>
      <c r="F33" s="207"/>
      <c r="G33" s="208"/>
      <c r="H33" s="107"/>
      <c r="I33" s="108"/>
    </row>
    <row r="34" spans="1:9" ht="15.75" thickBot="1" x14ac:dyDescent="0.3">
      <c r="A34" s="9" t="s">
        <v>13</v>
      </c>
      <c r="B34" s="10"/>
      <c r="C34" s="10"/>
      <c r="D34" s="10"/>
      <c r="E34" s="10"/>
      <c r="F34" s="10"/>
      <c r="G34" s="10"/>
      <c r="H34" s="12">
        <f>H11+H30</f>
        <v>91696.069999999992</v>
      </c>
      <c r="I34" s="16"/>
    </row>
    <row r="35" spans="1:9" x14ac:dyDescent="0.25">
      <c r="A35" s="63"/>
      <c r="B35" s="228"/>
      <c r="C35" s="228"/>
      <c r="D35" s="228"/>
      <c r="E35" s="228"/>
      <c r="F35" s="228"/>
      <c r="G35" s="228"/>
      <c r="H35" s="107"/>
      <c r="I35" s="108"/>
    </row>
    <row r="36" spans="1:9" x14ac:dyDescent="0.25">
      <c r="A36" s="65" t="s">
        <v>109</v>
      </c>
      <c r="B36" s="66"/>
      <c r="C36" s="66"/>
      <c r="D36" s="66"/>
      <c r="E36" s="66"/>
      <c r="F36" s="66"/>
      <c r="G36" s="187"/>
      <c r="H36" s="109">
        <f>H4+H11-H28</f>
        <v>303617.44999999995</v>
      </c>
      <c r="I36" s="110"/>
    </row>
    <row r="37" spans="1:9" x14ac:dyDescent="0.25">
      <c r="A37" s="65" t="s">
        <v>110</v>
      </c>
      <c r="B37" s="66"/>
      <c r="C37" s="66"/>
      <c r="D37" s="66"/>
      <c r="E37" s="66"/>
      <c r="F37" s="66"/>
      <c r="G37" s="187"/>
      <c r="H37" s="22">
        <f>H6-H7+H8</f>
        <v>262643.13999999996</v>
      </c>
      <c r="I37" s="23"/>
    </row>
    <row r="38" spans="1:9" x14ac:dyDescent="0.25">
      <c r="A38" s="27"/>
      <c r="B38" s="111"/>
      <c r="C38" s="111"/>
      <c r="D38" s="111"/>
      <c r="E38" s="111"/>
      <c r="F38" s="111"/>
      <c r="G38" s="111"/>
      <c r="H38" s="27"/>
      <c r="I38" s="28"/>
    </row>
    <row r="39" spans="1:9" x14ac:dyDescent="0.25">
      <c r="A39" s="65" t="s">
        <v>14</v>
      </c>
      <c r="B39" s="66"/>
      <c r="C39" s="66"/>
      <c r="D39" s="66"/>
      <c r="E39" s="66"/>
      <c r="F39" s="66"/>
      <c r="G39" s="187"/>
      <c r="H39" s="79"/>
      <c r="I39" s="80"/>
    </row>
    <row r="40" spans="1:9" x14ac:dyDescent="0.25">
      <c r="A40" s="35" t="s">
        <v>15</v>
      </c>
      <c r="B40" s="36"/>
      <c r="C40" s="36"/>
      <c r="D40" s="36"/>
      <c r="E40" s="36"/>
      <c r="F40" s="36"/>
      <c r="G40" s="36"/>
      <c r="H40" s="213">
        <v>15</v>
      </c>
      <c r="I40" s="214"/>
    </row>
    <row r="41" spans="1:9" ht="15.75" thickBot="1" x14ac:dyDescent="0.3">
      <c r="A41" s="40" t="s">
        <v>52</v>
      </c>
      <c r="B41" s="41"/>
      <c r="C41" s="41"/>
      <c r="D41" s="41"/>
      <c r="E41" s="41"/>
      <c r="F41" s="41"/>
      <c r="G41" s="41"/>
      <c r="H41" s="149">
        <f>(H7+H11)/(H8+H28)*H40</f>
        <v>53.810085857611419</v>
      </c>
      <c r="I41" s="150"/>
    </row>
    <row r="44" spans="1:9" x14ac:dyDescent="0.25">
      <c r="A44" s="29" t="s">
        <v>18</v>
      </c>
      <c r="B44" s="29"/>
      <c r="C44" s="29"/>
      <c r="G44" s="29" t="s">
        <v>19</v>
      </c>
      <c r="H44" s="29"/>
      <c r="I44" s="29"/>
    </row>
  </sheetData>
  <mergeCells count="80">
    <mergeCell ref="A7:G7"/>
    <mergeCell ref="H7:I7"/>
    <mergeCell ref="A44:C44"/>
    <mergeCell ref="G44:I44"/>
    <mergeCell ref="A40:G40"/>
    <mergeCell ref="H40:I40"/>
    <mergeCell ref="A30:G30"/>
    <mergeCell ref="H30:I30"/>
    <mergeCell ref="A33:G33"/>
    <mergeCell ref="H33:I33"/>
    <mergeCell ref="A31:G31"/>
    <mergeCell ref="H31:I31"/>
    <mergeCell ref="A32:G32"/>
    <mergeCell ref="H32:I32"/>
    <mergeCell ref="A29:G29"/>
    <mergeCell ref="H29:I29"/>
    <mergeCell ref="A41:G41"/>
    <mergeCell ref="H41:I41"/>
    <mergeCell ref="A34:G34"/>
    <mergeCell ref="H34:I34"/>
    <mergeCell ref="A35:G35"/>
    <mergeCell ref="H35:I35"/>
    <mergeCell ref="A36:G36"/>
    <mergeCell ref="H36:I36"/>
    <mergeCell ref="A38:G38"/>
    <mergeCell ref="H38:I38"/>
    <mergeCell ref="A39:G39"/>
    <mergeCell ref="H39:I39"/>
    <mergeCell ref="A37:G37"/>
    <mergeCell ref="H37:I37"/>
    <mergeCell ref="A26:G26"/>
    <mergeCell ref="H26:I26"/>
    <mergeCell ref="A27:G27"/>
    <mergeCell ref="H27:I27"/>
    <mergeCell ref="A9:G9"/>
    <mergeCell ref="H9:I9"/>
    <mergeCell ref="A23:G23"/>
    <mergeCell ref="H23:I23"/>
    <mergeCell ref="A24:G24"/>
    <mergeCell ref="H24:I24"/>
    <mergeCell ref="A25:G25"/>
    <mergeCell ref="H25:I25"/>
    <mergeCell ref="A21:G21"/>
    <mergeCell ref="H21:I21"/>
    <mergeCell ref="A20:G20"/>
    <mergeCell ref="H20:I20"/>
    <mergeCell ref="A22:G22"/>
    <mergeCell ref="H22:I22"/>
    <mergeCell ref="A28:G28"/>
    <mergeCell ref="H28:I28"/>
    <mergeCell ref="A12:G12"/>
    <mergeCell ref="H12:I12"/>
    <mergeCell ref="A13:G13"/>
    <mergeCell ref="H13:I13"/>
    <mergeCell ref="A14:G14"/>
    <mergeCell ref="H14:I14"/>
    <mergeCell ref="H16:I17"/>
    <mergeCell ref="A18:G18"/>
    <mergeCell ref="H18:I18"/>
    <mergeCell ref="A19:G19"/>
    <mergeCell ref="H19:I19"/>
    <mergeCell ref="A16:G17"/>
    <mergeCell ref="A8:G8"/>
    <mergeCell ref="H8:I8"/>
    <mergeCell ref="A10:G10"/>
    <mergeCell ref="H10:I10"/>
    <mergeCell ref="A15:G15"/>
    <mergeCell ref="H15:I15"/>
    <mergeCell ref="A11:G11"/>
    <mergeCell ref="H11:I11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5" workbookViewId="0">
      <selection activeCell="L28" sqref="L28"/>
    </sheetView>
  </sheetViews>
  <sheetFormatPr defaultRowHeight="15" x14ac:dyDescent="0.25"/>
  <sheetData>
    <row r="1" spans="1:11" ht="18.75" x14ac:dyDescent="0.3">
      <c r="A1" s="87" t="s">
        <v>33</v>
      </c>
      <c r="B1" s="87"/>
      <c r="C1" s="87"/>
      <c r="D1" s="87"/>
      <c r="E1" s="87"/>
      <c r="F1" s="87"/>
      <c r="G1" s="87"/>
      <c r="H1" s="87"/>
      <c r="I1" s="87"/>
    </row>
    <row r="2" spans="1:11" ht="15.75" thickBot="1" x14ac:dyDescent="0.3">
      <c r="C2" s="120" t="s">
        <v>116</v>
      </c>
      <c r="D2" s="120"/>
      <c r="E2" s="120"/>
      <c r="F2" s="120"/>
    </row>
    <row r="3" spans="1:11" ht="15.75" thickBot="1" x14ac:dyDescent="0.3">
      <c r="A3" s="50"/>
      <c r="B3" s="51"/>
      <c r="C3" s="51"/>
      <c r="D3" s="51"/>
      <c r="E3" s="51"/>
      <c r="F3" s="51"/>
      <c r="G3" s="51"/>
      <c r="H3" s="14" t="s">
        <v>2</v>
      </c>
      <c r="I3" s="16"/>
    </row>
    <row r="4" spans="1:11" x14ac:dyDescent="0.25">
      <c r="A4" s="19" t="s">
        <v>89</v>
      </c>
      <c r="B4" s="20"/>
      <c r="C4" s="20"/>
      <c r="D4" s="20"/>
      <c r="E4" s="20"/>
      <c r="F4" s="20"/>
      <c r="G4" s="20"/>
      <c r="H4" s="189">
        <v>155912.84000000003</v>
      </c>
      <c r="I4" s="123"/>
    </row>
    <row r="5" spans="1:11" x14ac:dyDescent="0.25">
      <c r="A5" s="27"/>
      <c r="B5" s="111"/>
      <c r="C5" s="111"/>
      <c r="D5" s="111"/>
      <c r="E5" s="111"/>
      <c r="F5" s="111"/>
      <c r="G5" s="28"/>
      <c r="H5" s="27"/>
      <c r="I5" s="28"/>
    </row>
    <row r="6" spans="1:11" x14ac:dyDescent="0.25">
      <c r="A6" s="19" t="s">
        <v>153</v>
      </c>
      <c r="B6" s="20"/>
      <c r="C6" s="20"/>
      <c r="D6" s="20"/>
      <c r="E6" s="20"/>
      <c r="F6" s="20"/>
      <c r="G6" s="20"/>
      <c r="H6" s="27">
        <v>137554.69</v>
      </c>
      <c r="I6" s="28"/>
    </row>
    <row r="7" spans="1:11" x14ac:dyDescent="0.25">
      <c r="A7" s="74" t="s">
        <v>112</v>
      </c>
      <c r="B7" s="75"/>
      <c r="C7" s="75"/>
      <c r="D7" s="75"/>
      <c r="E7" s="75"/>
      <c r="F7" s="75"/>
      <c r="G7" s="76"/>
      <c r="H7" s="77">
        <v>73370.5</v>
      </c>
      <c r="I7" s="78"/>
    </row>
    <row r="8" spans="1:11" x14ac:dyDescent="0.25">
      <c r="A8" s="199" t="s">
        <v>113</v>
      </c>
      <c r="B8" s="200"/>
      <c r="C8" s="200"/>
      <c r="D8" s="200"/>
      <c r="E8" s="200"/>
      <c r="F8" s="200"/>
      <c r="G8" s="227"/>
      <c r="H8" s="202">
        <v>69801.38</v>
      </c>
      <c r="I8" s="203"/>
    </row>
    <row r="9" spans="1:11" x14ac:dyDescent="0.25">
      <c r="A9" s="69" t="s">
        <v>51</v>
      </c>
      <c r="B9" s="70"/>
      <c r="C9" s="70"/>
      <c r="D9" s="70"/>
      <c r="E9" s="70"/>
      <c r="F9" s="70"/>
      <c r="G9" s="71"/>
      <c r="H9" s="96">
        <v>16080</v>
      </c>
      <c r="I9" s="97"/>
    </row>
    <row r="10" spans="1:11" ht="15.75" thickBot="1" x14ac:dyDescent="0.3">
      <c r="A10" s="69"/>
      <c r="B10" s="70"/>
      <c r="C10" s="70"/>
      <c r="D10" s="70"/>
      <c r="E10" s="70"/>
      <c r="F10" s="70"/>
      <c r="G10" s="169"/>
      <c r="H10" s="79"/>
      <c r="I10" s="80"/>
    </row>
    <row r="11" spans="1:11" ht="15.75" thickBot="1" x14ac:dyDescent="0.3">
      <c r="A11" s="53" t="s">
        <v>62</v>
      </c>
      <c r="B11" s="54"/>
      <c r="C11" s="54"/>
      <c r="D11" s="54"/>
      <c r="E11" s="54"/>
      <c r="F11" s="54"/>
      <c r="G11" s="172"/>
      <c r="H11" s="56">
        <f>H12+H13+H14+H15+H16+H18+H19+H21+H22+H23+H24+H25+H26+H27+H20</f>
        <v>287501.89999999997</v>
      </c>
      <c r="I11" s="119"/>
    </row>
    <row r="12" spans="1:11" x14ac:dyDescent="0.25">
      <c r="A12" s="82" t="s">
        <v>57</v>
      </c>
      <c r="B12" s="83"/>
      <c r="C12" s="83"/>
      <c r="D12" s="83"/>
      <c r="E12" s="83"/>
      <c r="F12" s="83"/>
      <c r="G12" s="83"/>
      <c r="H12" s="117">
        <v>1935</v>
      </c>
      <c r="I12" s="118"/>
      <c r="K12" s="1"/>
    </row>
    <row r="13" spans="1:11" x14ac:dyDescent="0.25">
      <c r="A13" s="69" t="s">
        <v>4</v>
      </c>
      <c r="B13" s="70"/>
      <c r="C13" s="70"/>
      <c r="D13" s="70"/>
      <c r="E13" s="70"/>
      <c r="F13" s="70"/>
      <c r="G13" s="169"/>
      <c r="H13" s="79"/>
      <c r="I13" s="80"/>
    </row>
    <row r="14" spans="1:11" x14ac:dyDescent="0.25">
      <c r="A14" s="69" t="s">
        <v>5</v>
      </c>
      <c r="B14" s="70"/>
      <c r="C14" s="70"/>
      <c r="D14" s="70"/>
      <c r="E14" s="70"/>
      <c r="F14" s="70"/>
      <c r="G14" s="169"/>
      <c r="H14" s="79"/>
      <c r="I14" s="80"/>
    </row>
    <row r="15" spans="1:11" x14ac:dyDescent="0.25">
      <c r="A15" s="69" t="s">
        <v>6</v>
      </c>
      <c r="B15" s="70"/>
      <c r="C15" s="70"/>
      <c r="D15" s="70"/>
      <c r="E15" s="70"/>
      <c r="F15" s="70"/>
      <c r="G15" s="169"/>
      <c r="H15" s="79">
        <v>4357.84</v>
      </c>
      <c r="I15" s="80"/>
    </row>
    <row r="16" spans="1:11" x14ac:dyDescent="0.25">
      <c r="A16" s="98" t="s">
        <v>7</v>
      </c>
      <c r="B16" s="99"/>
      <c r="C16" s="99"/>
      <c r="D16" s="99"/>
      <c r="E16" s="99"/>
      <c r="F16" s="99"/>
      <c r="G16" s="171"/>
      <c r="H16" s="234"/>
      <c r="I16" s="235"/>
    </row>
    <row r="17" spans="1:9" x14ac:dyDescent="0.25">
      <c r="A17" s="98"/>
      <c r="B17" s="99"/>
      <c r="C17" s="99"/>
      <c r="D17" s="99"/>
      <c r="E17" s="99"/>
      <c r="F17" s="99"/>
      <c r="G17" s="171"/>
      <c r="H17" s="236"/>
      <c r="I17" s="237"/>
    </row>
    <row r="18" spans="1:9" x14ac:dyDescent="0.25">
      <c r="A18" s="69" t="s">
        <v>145</v>
      </c>
      <c r="B18" s="70"/>
      <c r="C18" s="70"/>
      <c r="D18" s="70"/>
      <c r="E18" s="70"/>
      <c r="F18" s="70"/>
      <c r="G18" s="169"/>
      <c r="H18" s="79">
        <v>2500</v>
      </c>
      <c r="I18" s="80"/>
    </row>
    <row r="19" spans="1:9" x14ac:dyDescent="0.25">
      <c r="A19" s="101" t="s">
        <v>0</v>
      </c>
      <c r="B19" s="102"/>
      <c r="C19" s="102"/>
      <c r="D19" s="102"/>
      <c r="E19" s="102"/>
      <c r="F19" s="102"/>
      <c r="G19" s="170"/>
      <c r="H19" s="79">
        <v>0</v>
      </c>
      <c r="I19" s="80"/>
    </row>
    <row r="20" spans="1:9" x14ac:dyDescent="0.25">
      <c r="A20" s="69" t="s">
        <v>50</v>
      </c>
      <c r="B20" s="70"/>
      <c r="C20" s="70"/>
      <c r="D20" s="70"/>
      <c r="E20" s="70"/>
      <c r="F20" s="70"/>
      <c r="G20" s="169"/>
      <c r="H20" s="33">
        <v>4064.64</v>
      </c>
      <c r="I20" s="34"/>
    </row>
    <row r="21" spans="1:9" x14ac:dyDescent="0.25">
      <c r="A21" s="35" t="s">
        <v>10</v>
      </c>
      <c r="B21" s="36"/>
      <c r="C21" s="36"/>
      <c r="D21" s="36"/>
      <c r="E21" s="36"/>
      <c r="F21" s="36"/>
      <c r="G21" s="36"/>
      <c r="H21" s="96">
        <v>11202.24</v>
      </c>
      <c r="I21" s="97"/>
    </row>
    <row r="22" spans="1:9" x14ac:dyDescent="0.25">
      <c r="A22" s="35" t="s">
        <v>16</v>
      </c>
      <c r="B22" s="36"/>
      <c r="C22" s="36"/>
      <c r="D22" s="36"/>
      <c r="E22" s="36"/>
      <c r="F22" s="36"/>
      <c r="G22" s="36"/>
      <c r="H22" s="33"/>
      <c r="I22" s="34"/>
    </row>
    <row r="23" spans="1:9" x14ac:dyDescent="0.25">
      <c r="A23" s="35" t="s">
        <v>17</v>
      </c>
      <c r="B23" s="36"/>
      <c r="C23" s="36"/>
      <c r="D23" s="36"/>
      <c r="E23" s="36"/>
      <c r="F23" s="36"/>
      <c r="G23" s="36"/>
      <c r="H23" s="63"/>
      <c r="I23" s="64"/>
    </row>
    <row r="24" spans="1:9" x14ac:dyDescent="0.25">
      <c r="A24" s="35" t="s">
        <v>11</v>
      </c>
      <c r="B24" s="36"/>
      <c r="C24" s="36"/>
      <c r="D24" s="36"/>
      <c r="E24" s="36"/>
      <c r="F24" s="36"/>
      <c r="G24" s="36"/>
      <c r="H24" s="96">
        <v>50495.1</v>
      </c>
      <c r="I24" s="97"/>
    </row>
    <row r="25" spans="1:9" x14ac:dyDescent="0.25">
      <c r="A25" s="35" t="s">
        <v>48</v>
      </c>
      <c r="B25" s="36"/>
      <c r="C25" s="36"/>
      <c r="D25" s="36"/>
      <c r="E25" s="36"/>
      <c r="F25" s="36"/>
      <c r="G25" s="36"/>
      <c r="H25" s="33">
        <v>159010.06</v>
      </c>
      <c r="I25" s="34"/>
    </row>
    <row r="26" spans="1:9" x14ac:dyDescent="0.25">
      <c r="A26" s="35" t="s">
        <v>12</v>
      </c>
      <c r="B26" s="36"/>
      <c r="C26" s="36"/>
      <c r="D26" s="36"/>
      <c r="E26" s="36"/>
      <c r="F26" s="36"/>
      <c r="G26" s="36"/>
      <c r="H26" s="63">
        <v>48816.09</v>
      </c>
      <c r="I26" s="64"/>
    </row>
    <row r="27" spans="1:9" ht="15.75" thickBot="1" x14ac:dyDescent="0.3">
      <c r="A27" s="58" t="s">
        <v>47</v>
      </c>
      <c r="B27" s="59"/>
      <c r="C27" s="59"/>
      <c r="D27" s="59"/>
      <c r="E27" s="59"/>
      <c r="F27" s="59"/>
      <c r="G27" s="59"/>
      <c r="H27" s="61">
        <v>5120.93</v>
      </c>
      <c r="I27" s="62"/>
    </row>
    <row r="28" spans="1:9" s="1" customFormat="1" ht="15.75" thickBot="1" x14ac:dyDescent="0.3">
      <c r="A28" s="53" t="s">
        <v>61</v>
      </c>
      <c r="B28" s="54"/>
      <c r="C28" s="54"/>
      <c r="D28" s="54"/>
      <c r="E28" s="54"/>
      <c r="F28" s="54"/>
      <c r="G28" s="55"/>
      <c r="H28" s="112">
        <v>278910.28000000003</v>
      </c>
      <c r="I28" s="113"/>
    </row>
    <row r="29" spans="1:9" ht="15.75" thickBot="1" x14ac:dyDescent="0.3">
      <c r="A29" s="136"/>
      <c r="B29" s="137"/>
      <c r="C29" s="137"/>
      <c r="D29" s="137"/>
      <c r="E29" s="137"/>
      <c r="F29" s="137"/>
      <c r="G29" s="138"/>
      <c r="H29" s="136"/>
      <c r="I29" s="138"/>
    </row>
    <row r="30" spans="1:9" ht="15.75" thickBot="1" x14ac:dyDescent="0.3">
      <c r="A30" s="9" t="s">
        <v>76</v>
      </c>
      <c r="B30" s="10"/>
      <c r="C30" s="10"/>
      <c r="D30" s="10"/>
      <c r="E30" s="10"/>
      <c r="F30" s="10"/>
      <c r="G30" s="10"/>
      <c r="H30" s="12">
        <f>H31</f>
        <v>137554.69</v>
      </c>
      <c r="I30" s="16"/>
    </row>
    <row r="31" spans="1:9" x14ac:dyDescent="0.25">
      <c r="A31" s="206" t="s">
        <v>147</v>
      </c>
      <c r="B31" s="207"/>
      <c r="C31" s="207"/>
      <c r="D31" s="207"/>
      <c r="E31" s="207"/>
      <c r="F31" s="207"/>
      <c r="G31" s="208"/>
      <c r="H31" s="94">
        <v>137554.69</v>
      </c>
      <c r="I31" s="95"/>
    </row>
    <row r="32" spans="1:9" ht="15.75" thickBot="1" x14ac:dyDescent="0.3">
      <c r="A32" s="215"/>
      <c r="B32" s="216"/>
      <c r="C32" s="216"/>
      <c r="D32" s="216"/>
      <c r="E32" s="216"/>
      <c r="F32" s="216"/>
      <c r="G32" s="217"/>
      <c r="H32" s="218"/>
      <c r="I32" s="219"/>
    </row>
    <row r="33" spans="1:9" x14ac:dyDescent="0.25">
      <c r="A33" s="195" t="s">
        <v>111</v>
      </c>
      <c r="B33" s="196"/>
      <c r="C33" s="196"/>
      <c r="D33" s="196"/>
      <c r="E33" s="196"/>
      <c r="F33" s="196"/>
      <c r="G33" s="197"/>
      <c r="H33" s="154">
        <v>5525.0400000000009</v>
      </c>
      <c r="I33" s="155"/>
    </row>
    <row r="34" spans="1:9" x14ac:dyDescent="0.25">
      <c r="A34" s="187" t="s">
        <v>70</v>
      </c>
      <c r="B34" s="20"/>
      <c r="C34" s="20"/>
      <c r="D34" s="20"/>
      <c r="E34" s="20"/>
      <c r="F34" s="20"/>
      <c r="G34" s="20"/>
      <c r="H34" s="22">
        <v>44022.3</v>
      </c>
      <c r="I34" s="23"/>
    </row>
    <row r="35" spans="1:9" ht="15.75" thickBot="1" x14ac:dyDescent="0.3">
      <c r="A35" s="178" t="s">
        <v>71</v>
      </c>
      <c r="B35" s="179"/>
      <c r="C35" s="179"/>
      <c r="D35" s="179"/>
      <c r="E35" s="179"/>
      <c r="F35" s="179"/>
      <c r="G35" s="179"/>
      <c r="H35" s="149">
        <v>41548.78</v>
      </c>
      <c r="I35" s="150"/>
    </row>
    <row r="36" spans="1:9" ht="15.75" thickBot="1" x14ac:dyDescent="0.3">
      <c r="A36" s="146"/>
      <c r="B36" s="147"/>
      <c r="C36" s="147"/>
      <c r="D36" s="147"/>
      <c r="E36" s="147"/>
      <c r="F36" s="147"/>
      <c r="G36" s="148"/>
      <c r="H36" s="144"/>
      <c r="I36" s="145"/>
    </row>
    <row r="37" spans="1:9" ht="15.75" thickBot="1" x14ac:dyDescent="0.3">
      <c r="A37" s="9" t="s">
        <v>13</v>
      </c>
      <c r="B37" s="10"/>
      <c r="C37" s="10"/>
      <c r="D37" s="10"/>
      <c r="E37" s="10"/>
      <c r="F37" s="10"/>
      <c r="G37" s="10"/>
      <c r="H37" s="238">
        <f>H11+H30</f>
        <v>425056.58999999997</v>
      </c>
      <c r="I37" s="239"/>
    </row>
    <row r="38" spans="1:9" x14ac:dyDescent="0.25">
      <c r="A38" s="47"/>
      <c r="B38" s="48"/>
      <c r="C38" s="48"/>
      <c r="D38" s="48"/>
      <c r="E38" s="48"/>
      <c r="F38" s="48"/>
      <c r="G38" s="48"/>
      <c r="H38" s="107"/>
      <c r="I38" s="108"/>
    </row>
    <row r="39" spans="1:9" x14ac:dyDescent="0.25">
      <c r="A39" s="19" t="s">
        <v>123</v>
      </c>
      <c r="B39" s="20"/>
      <c r="C39" s="20"/>
      <c r="D39" s="20"/>
      <c r="E39" s="20"/>
      <c r="F39" s="20"/>
      <c r="G39" s="20"/>
      <c r="H39" s="22">
        <f>H4+H11-H28</f>
        <v>164504.45999999996</v>
      </c>
      <c r="I39" s="23"/>
    </row>
    <row r="40" spans="1:9" x14ac:dyDescent="0.25">
      <c r="A40" s="19" t="s">
        <v>131</v>
      </c>
      <c r="B40" s="20"/>
      <c r="C40" s="20"/>
      <c r="D40" s="20"/>
      <c r="E40" s="20"/>
      <c r="F40" s="20"/>
      <c r="G40" s="20"/>
      <c r="H40" s="22">
        <f>H6-H30+H8+H9-H7</f>
        <v>12510.880000000005</v>
      </c>
      <c r="I40" s="23"/>
    </row>
    <row r="41" spans="1:9" x14ac:dyDescent="0.25">
      <c r="A41" s="187" t="s">
        <v>125</v>
      </c>
      <c r="B41" s="20"/>
      <c r="C41" s="20"/>
      <c r="D41" s="20"/>
      <c r="E41" s="20"/>
      <c r="F41" s="20"/>
      <c r="G41" s="20"/>
      <c r="H41" s="22">
        <f>H33+H34-H35</f>
        <v>7998.5600000000049</v>
      </c>
      <c r="I41" s="23"/>
    </row>
    <row r="42" spans="1:9" x14ac:dyDescent="0.25">
      <c r="A42" s="65"/>
      <c r="B42" s="66"/>
      <c r="C42" s="66"/>
      <c r="D42" s="66"/>
      <c r="E42" s="66"/>
      <c r="F42" s="66"/>
      <c r="G42" s="187"/>
      <c r="H42" s="27"/>
      <c r="I42" s="28"/>
    </row>
    <row r="43" spans="1:9" x14ac:dyDescent="0.25">
      <c r="A43" s="69" t="s">
        <v>14</v>
      </c>
      <c r="B43" s="70"/>
      <c r="C43" s="70"/>
      <c r="D43" s="70"/>
      <c r="E43" s="70"/>
      <c r="F43" s="70"/>
      <c r="G43" s="169"/>
      <c r="H43" s="79"/>
      <c r="I43" s="80"/>
    </row>
    <row r="44" spans="1:9" x14ac:dyDescent="0.25">
      <c r="A44" s="35" t="s">
        <v>15</v>
      </c>
      <c r="B44" s="36"/>
      <c r="C44" s="36"/>
      <c r="D44" s="36"/>
      <c r="E44" s="36"/>
      <c r="F44" s="36"/>
      <c r="G44" s="36"/>
      <c r="H44" s="22">
        <v>14</v>
      </c>
      <c r="I44" s="23"/>
    </row>
    <row r="45" spans="1:9" ht="15.75" thickBot="1" x14ac:dyDescent="0.3">
      <c r="A45" s="40" t="s">
        <v>52</v>
      </c>
      <c r="B45" s="41"/>
      <c r="C45" s="41"/>
      <c r="D45" s="41"/>
      <c r="E45" s="41"/>
      <c r="F45" s="41"/>
      <c r="G45" s="41"/>
      <c r="H45" s="149">
        <f>(H7+H11+H34)/(H8+H9+H28+H35)*H44</f>
        <v>13.950188664460763</v>
      </c>
      <c r="I45" s="150"/>
    </row>
    <row r="48" spans="1:9" x14ac:dyDescent="0.25">
      <c r="A48" s="29" t="s">
        <v>18</v>
      </c>
      <c r="B48" s="29"/>
      <c r="C48" s="29"/>
      <c r="G48" s="29" t="s">
        <v>19</v>
      </c>
      <c r="H48" s="29"/>
      <c r="I48" s="29"/>
    </row>
  </sheetData>
  <mergeCells count="88">
    <mergeCell ref="A32:G32"/>
    <mergeCell ref="H32:I32"/>
    <mergeCell ref="A33:G33"/>
    <mergeCell ref="H33:I33"/>
    <mergeCell ref="A36:G36"/>
    <mergeCell ref="H36:I36"/>
    <mergeCell ref="A34:G34"/>
    <mergeCell ref="H34:I34"/>
    <mergeCell ref="A35:G35"/>
    <mergeCell ref="H35:I35"/>
    <mergeCell ref="A45:G45"/>
    <mergeCell ref="H45:I45"/>
    <mergeCell ref="H38:I38"/>
    <mergeCell ref="A39:G39"/>
    <mergeCell ref="H39:I39"/>
    <mergeCell ref="A41:G41"/>
    <mergeCell ref="H41:I41"/>
    <mergeCell ref="A48:C48"/>
    <mergeCell ref="G48:I48"/>
    <mergeCell ref="A9:G9"/>
    <mergeCell ref="H9:I9"/>
    <mergeCell ref="H20:I20"/>
    <mergeCell ref="A42:G42"/>
    <mergeCell ref="H42:I42"/>
    <mergeCell ref="A43:G43"/>
    <mergeCell ref="H43:I43"/>
    <mergeCell ref="A44:G44"/>
    <mergeCell ref="H44:I44"/>
    <mergeCell ref="A40:G40"/>
    <mergeCell ref="H40:I40"/>
    <mergeCell ref="A37:G37"/>
    <mergeCell ref="H37:I37"/>
    <mergeCell ref="A38:G38"/>
    <mergeCell ref="H25:I25"/>
    <mergeCell ref="A26:G26"/>
    <mergeCell ref="H26:I26"/>
    <mergeCell ref="A27:G27"/>
    <mergeCell ref="H27:I27"/>
    <mergeCell ref="A31:G31"/>
    <mergeCell ref="H31:I31"/>
    <mergeCell ref="A21:G21"/>
    <mergeCell ref="H21:I21"/>
    <mergeCell ref="A20:G20"/>
    <mergeCell ref="A22:G22"/>
    <mergeCell ref="H22:I22"/>
    <mergeCell ref="A23:G23"/>
    <mergeCell ref="H23:I23"/>
    <mergeCell ref="A24:G24"/>
    <mergeCell ref="H24:I24"/>
    <mergeCell ref="A29:G29"/>
    <mergeCell ref="H29:I29"/>
    <mergeCell ref="A30:G30"/>
    <mergeCell ref="H30:I30"/>
    <mergeCell ref="A25:G25"/>
    <mergeCell ref="A13:G13"/>
    <mergeCell ref="H13:I13"/>
    <mergeCell ref="A14:G14"/>
    <mergeCell ref="H14:I14"/>
    <mergeCell ref="A19:G19"/>
    <mergeCell ref="H19:I19"/>
    <mergeCell ref="A8:G8"/>
    <mergeCell ref="H8:I8"/>
    <mergeCell ref="A10:G10"/>
    <mergeCell ref="H10:I10"/>
    <mergeCell ref="A28:G28"/>
    <mergeCell ref="H28:I28"/>
    <mergeCell ref="H16:I17"/>
    <mergeCell ref="A18:G18"/>
    <mergeCell ref="H18:I18"/>
    <mergeCell ref="A11:G11"/>
    <mergeCell ref="H11:I11"/>
    <mergeCell ref="A15:G15"/>
    <mergeCell ref="H15:I15"/>
    <mergeCell ref="A16:G17"/>
    <mergeCell ref="A12:G12"/>
    <mergeCell ref="H12:I12"/>
    <mergeCell ref="A1:I1"/>
    <mergeCell ref="C2:F2"/>
    <mergeCell ref="A3:G3"/>
    <mergeCell ref="H3:I3"/>
    <mergeCell ref="A4:G4"/>
    <mergeCell ref="H4:I4"/>
    <mergeCell ref="A7:G7"/>
    <mergeCell ref="H7:I7"/>
    <mergeCell ref="A5:G5"/>
    <mergeCell ref="H5:I5"/>
    <mergeCell ref="A6:G6"/>
    <mergeCell ref="H6:I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Крас 41А </vt:lpstr>
      <vt:lpstr>Цв бул 31 </vt:lpstr>
      <vt:lpstr>Пир 34 1</vt:lpstr>
      <vt:lpstr>пирог 6А</vt:lpstr>
      <vt:lpstr>гаг 44</vt:lpstr>
      <vt:lpstr>Гаг 25 </vt:lpstr>
      <vt:lpstr>Гуков 10 </vt:lpstr>
      <vt:lpstr>Полт 19 6 </vt:lpstr>
      <vt:lpstr>Пирог 34 2 </vt:lpstr>
      <vt:lpstr>Красн 39</vt:lpstr>
      <vt:lpstr>Гаг 20 </vt:lpstr>
      <vt:lpstr>Гаг 23</vt:lpstr>
      <vt:lpstr>Гаг 29А </vt:lpstr>
      <vt:lpstr>Гаг 48 </vt:lpstr>
      <vt:lpstr>Гаг 50</vt:lpstr>
      <vt:lpstr>Гаг 62</vt:lpstr>
      <vt:lpstr>Карл Л 13</vt:lpstr>
      <vt:lpstr>Крас 15 </vt:lpstr>
      <vt:lpstr>Крас 39А </vt:lpstr>
      <vt:lpstr>Новос 13</vt:lpstr>
      <vt:lpstr>Чайк 31</vt:lpstr>
      <vt:lpstr>Чайк 33 </vt:lpstr>
      <vt:lpstr>Гаг40 </vt:lpstr>
      <vt:lpstr>Пирог 20 </vt:lpstr>
      <vt:lpstr>Цвет бул.44 </vt:lpstr>
      <vt:lpstr>Красн 13</vt:lpstr>
      <vt:lpstr>Цве бул 11</vt:lpstr>
      <vt:lpstr>Чайк 6</vt:lpstr>
      <vt:lpstr>Остров 47</vt:lpstr>
      <vt:lpstr>Чехов 8А</vt:lpstr>
      <vt:lpstr>Волгог 28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777</cp:lastModifiedBy>
  <cp:lastPrinted>2019-03-20T08:14:26Z</cp:lastPrinted>
  <dcterms:created xsi:type="dcterms:W3CDTF">2014-09-05T04:32:54Z</dcterms:created>
  <dcterms:modified xsi:type="dcterms:W3CDTF">2019-03-22T13:34:05Z</dcterms:modified>
</cp:coreProperties>
</file>