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Воров 49" sheetId="1" r:id="rId1"/>
    <sheet name="Чех 8А" sheetId="2" r:id="rId2"/>
    <sheet name="Остров 47" sheetId="3" r:id="rId3"/>
    <sheet name="Чайк 6" sheetId="4" r:id="rId4"/>
    <sheet name="Гаг 20" sheetId="5" r:id="rId5"/>
    <sheet name="Гаг 23" sheetId="6" r:id="rId6"/>
    <sheet name="Гаг 25" sheetId="7" r:id="rId7"/>
    <sheet name="Гаг 29А" sheetId="8" r:id="rId8"/>
    <sheet name="Гаг 40" sheetId="9" r:id="rId9"/>
    <sheet name="Гаг 44" sheetId="10" r:id="rId10"/>
    <sheet name="Гаг48" sheetId="11" r:id="rId11"/>
    <sheet name="Гаг 50" sheetId="12" r:id="rId12"/>
    <sheet name="Гаг 62" sheetId="13" r:id="rId13"/>
    <sheet name="Гук 10" sheetId="14" r:id="rId14"/>
    <sheet name="КЛ 13" sheetId="15" r:id="rId15"/>
    <sheet name="Красн 13" sheetId="16" r:id="rId16"/>
    <sheet name="Красн 15" sheetId="17" r:id="rId17"/>
    <sheet name="Красн 39" sheetId="18" r:id="rId18"/>
    <sheet name="Красн 39А" sheetId="19" r:id="rId19"/>
    <sheet name="Красн 41А" sheetId="20" r:id="rId20"/>
    <sheet name="Новос 13" sheetId="21" r:id="rId21"/>
    <sheet name="Пирог 34" sheetId="22" r:id="rId22"/>
    <sheet name="ЦБ 12" sheetId="23" r:id="rId23"/>
    <sheet name="ЦБ 11" sheetId="24" r:id="rId24"/>
    <sheet name="ЦБ 16" sheetId="25" r:id="rId25"/>
    <sheet name="ЦБ 31" sheetId="26" r:id="rId26"/>
    <sheet name="ЦБ 44" sheetId="27" r:id="rId27"/>
    <sheet name="Чайк 8" sheetId="28" r:id="rId28"/>
    <sheet name="Чайк 31" sheetId="29" r:id="rId29"/>
    <sheet name="Чайк 33" sheetId="30" r:id="rId30"/>
  </sheets>
  <calcPr calcId="144525"/>
</workbook>
</file>

<file path=xl/calcChain.xml><?xml version="1.0" encoding="utf-8"?>
<calcChain xmlns="http://schemas.openxmlformats.org/spreadsheetml/2006/main">
  <c r="H40" i="30"/>
  <c r="H39"/>
  <c r="H11"/>
  <c r="H44" s="1"/>
  <c r="H37" l="1"/>
  <c r="H35"/>
  <c r="H39" i="29" l="1"/>
  <c r="H38"/>
  <c r="H11"/>
  <c r="H43" s="1"/>
  <c r="H37" l="1"/>
  <c r="H34"/>
  <c r="H39" i="28" l="1"/>
  <c r="H38"/>
  <c r="H37"/>
  <c r="H11"/>
  <c r="H43" s="1"/>
  <c r="H35" l="1"/>
  <c r="H38" i="27" l="1"/>
  <c r="H37"/>
  <c r="H11"/>
  <c r="H36" s="1"/>
  <c r="H34" l="1"/>
  <c r="H42"/>
  <c r="H39" i="26" l="1"/>
  <c r="H38"/>
  <c r="H11"/>
  <c r="H37" s="1"/>
  <c r="H34" l="1"/>
  <c r="H43"/>
  <c r="H39" i="25" l="1"/>
  <c r="H38"/>
  <c r="H11"/>
  <c r="H37" s="1"/>
  <c r="H35" l="1"/>
  <c r="H43"/>
  <c r="H37" i="24" l="1"/>
  <c r="H36"/>
  <c r="H10"/>
  <c r="H35" s="1"/>
  <c r="H41" l="1"/>
  <c r="H47" i="23" l="1"/>
  <c r="H43"/>
  <c r="H42"/>
  <c r="H41"/>
  <c r="H40"/>
  <c r="H11"/>
  <c r="H38" s="1"/>
  <c r="H39" i="22" l="1"/>
  <c r="H38"/>
  <c r="H37"/>
  <c r="H11"/>
  <c r="H43" s="1"/>
  <c r="H34" l="1"/>
  <c r="H39" i="21" l="1"/>
  <c r="H38"/>
  <c r="H11"/>
  <c r="H37" s="1"/>
  <c r="H34" l="1"/>
  <c r="H43"/>
  <c r="H43" i="20" l="1"/>
  <c r="H39"/>
  <c r="H38"/>
  <c r="H37"/>
  <c r="H34"/>
  <c r="H11"/>
  <c r="H37" i="19" l="1"/>
  <c r="H36"/>
  <c r="H35"/>
  <c r="H11"/>
  <c r="H41" s="1"/>
  <c r="H32" l="1"/>
  <c r="H40" i="18" l="1"/>
  <c r="H39"/>
  <c r="H11"/>
  <c r="H37" s="1"/>
  <c r="H35" l="1"/>
  <c r="H44"/>
  <c r="H40" i="17" l="1"/>
  <c r="H39"/>
  <c r="H38"/>
  <c r="H11"/>
  <c r="H44" s="1"/>
  <c r="H35" l="1"/>
  <c r="H42" i="16" l="1"/>
  <c r="H41"/>
  <c r="H11"/>
  <c r="H46" s="1"/>
  <c r="H39" l="1"/>
  <c r="H36"/>
  <c r="H40" i="15" l="1"/>
  <c r="H39"/>
  <c r="H11"/>
  <c r="H37" s="1"/>
  <c r="H35" l="1"/>
  <c r="H44"/>
  <c r="H38" i="14" l="1"/>
  <c r="H37"/>
  <c r="H11"/>
  <c r="H41" s="1"/>
  <c r="H36" l="1"/>
  <c r="H30"/>
  <c r="H40" i="13" l="1"/>
  <c r="H39"/>
  <c r="H11"/>
  <c r="H38" s="1"/>
  <c r="H35" l="1"/>
  <c r="H44"/>
  <c r="H41" i="12" l="1"/>
  <c r="H40"/>
  <c r="H11"/>
  <c r="H38" s="1"/>
  <c r="H35" l="1"/>
  <c r="H45"/>
  <c r="H40" i="11" l="1"/>
  <c r="H39"/>
  <c r="H11"/>
  <c r="H44" s="1"/>
  <c r="H38" l="1"/>
  <c r="H35"/>
  <c r="H40" i="10" l="1"/>
  <c r="H39"/>
  <c r="H28"/>
  <c r="H35" s="1"/>
  <c r="H11"/>
  <c r="H38" s="1"/>
  <c r="H44" l="1"/>
  <c r="H37" i="9" l="1"/>
  <c r="H36"/>
  <c r="H11"/>
  <c r="H41" s="1"/>
  <c r="H35" l="1"/>
  <c r="H32"/>
  <c r="H40" i="8" l="1"/>
  <c r="H39"/>
  <c r="H38"/>
  <c r="H11"/>
  <c r="H44" s="1"/>
  <c r="H35" l="1"/>
  <c r="H41" i="7" l="1"/>
  <c r="H37"/>
  <c r="H36"/>
  <c r="H35"/>
  <c r="H32"/>
  <c r="H11"/>
  <c r="H37" i="6" l="1"/>
  <c r="H36"/>
  <c r="H11"/>
  <c r="H35" s="1"/>
  <c r="H32" l="1"/>
  <c r="H41"/>
  <c r="H39" i="5" l="1"/>
  <c r="H38"/>
  <c r="H37"/>
  <c r="H11"/>
  <c r="H43" s="1"/>
  <c r="H34" l="1"/>
  <c r="H40" i="4" l="1"/>
  <c r="H39"/>
  <c r="H11"/>
  <c r="H44" s="1"/>
  <c r="H38" l="1"/>
  <c r="H35"/>
  <c r="H46" i="3" l="1"/>
  <c r="H42"/>
  <c r="H41"/>
  <c r="H40"/>
  <c r="H39"/>
  <c r="H11"/>
  <c r="H37" s="1"/>
  <c r="H34" i="2" l="1"/>
  <c r="H11"/>
  <c r="H33" s="1"/>
  <c r="H38" l="1"/>
  <c r="H31"/>
  <c r="H43" i="1" l="1"/>
  <c r="H38"/>
  <c r="H11" l="1"/>
  <c r="H39" l="1"/>
  <c r="H37" l="1"/>
  <c r="H35"/>
</calcChain>
</file>

<file path=xl/comments1.xml><?xml version="1.0" encoding="utf-8"?>
<comments xmlns="http://schemas.openxmlformats.org/spreadsheetml/2006/main">
  <authors>
    <author>Автор</author>
  </authors>
  <commentList>
    <comment ref="H2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<sst xmlns="http://schemas.openxmlformats.org/spreadsheetml/2006/main" count="1117" uniqueCount="165">
  <si>
    <t>Сумма (руб.)</t>
  </si>
  <si>
    <t>Оборудование размещенное на МДК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</si>
  <si>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</si>
  <si>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</si>
  <si>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</si>
  <si>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ВДГО</t>
  </si>
  <si>
    <t>Аренда помещения</t>
  </si>
  <si>
    <t>Аварийная служба</t>
  </si>
  <si>
    <t>Начисление на з/плату</t>
  </si>
  <si>
    <t>ВСЕГО</t>
  </si>
  <si>
    <t>Тариф за 1 кв.м. общей площади</t>
  </si>
  <si>
    <t>Директор ООО "УПРАВА"</t>
  </si>
  <si>
    <t>ЛЬГОТА (домком)</t>
  </si>
  <si>
    <t>З/плата работников организации</t>
  </si>
  <si>
    <t>Справочно:</t>
  </si>
  <si>
    <t>ОПЛАЧЕНО за содержание</t>
  </si>
  <si>
    <t xml:space="preserve">Фактический расход на 1 кв.м. общ. площади </t>
  </si>
  <si>
    <t>Д.Г.Чернов</t>
  </si>
  <si>
    <t>Начислено</t>
  </si>
  <si>
    <t>Оплачено</t>
  </si>
  <si>
    <t>Начислено за содержание</t>
  </si>
  <si>
    <t>Расходы по текущему  и заявочному ремонту:</t>
  </si>
  <si>
    <t>Текущий ремонт:</t>
  </si>
  <si>
    <t>Начислено за управление</t>
  </si>
  <si>
    <t>Оплачено за управление</t>
  </si>
  <si>
    <t>Задолженность за содерж. на 30.04.2019г.</t>
  </si>
  <si>
    <t>Задолженность по текущему ремонту на 30.04.2019г.</t>
  </si>
  <si>
    <t>Задолженность за управление на 30.04.2019г.</t>
  </si>
  <si>
    <t>Расходы ООО "Управа" по ул. Воровского № 49</t>
  </si>
  <si>
    <t>Общеэксплуатационные расходы (тех. осмотр, освещ. мест общеп)</t>
  </si>
  <si>
    <t>Содержание на 01.05.2020г.</t>
  </si>
  <si>
    <t>Текущий ремонт на 01.05.2020г.</t>
  </si>
  <si>
    <t>Управление на 01.05.2020г.</t>
  </si>
  <si>
    <t xml:space="preserve">с 01.05.2020 </t>
  </si>
  <si>
    <t>Обработка зеленых насаждений против вредителей</t>
  </si>
  <si>
    <t>Благоустройство (обрезка кустарников и покос травы)</t>
  </si>
  <si>
    <t>ремонт инженерных сетей (материалы)</t>
  </si>
  <si>
    <t>Расходы ООО "Управа" по ул. Чехова пер. № 8А</t>
  </si>
  <si>
    <t>с 01.01.2020 по 31.07.2020г.</t>
  </si>
  <si>
    <t>Задолженность за содержание на 01.01.2020г.</t>
  </si>
  <si>
    <t>Задолженность по текущему ремонту на 01.01.2020г.</t>
  </si>
  <si>
    <t>Общеэксплуатационные расходы (тех. осмотр, освещ. мест общ.)</t>
  </si>
  <si>
    <t>Задолженность за содерж. на 31.07.2020г.</t>
  </si>
  <si>
    <t>Задолженность по текущему ремонту на 31.07.2020г.</t>
  </si>
  <si>
    <t>Расходы ООО "Управа" по ул. Островского № 47</t>
  </si>
  <si>
    <t>за  2020г.</t>
  </si>
  <si>
    <t>Общеэксплуатационные расходы(тех.осмотр, освещ. мест общеп.)</t>
  </si>
  <si>
    <t>Ремонт инженерных сетей (материалы)</t>
  </si>
  <si>
    <t>Задолженность за управление на 01.01.2020г.</t>
  </si>
  <si>
    <t>Задолженность  за мусорный контейнер  на 01.01.2020г.</t>
  </si>
  <si>
    <t>Оплачено за мусорный контейнер</t>
  </si>
  <si>
    <t>Задолженность за содержание на 31.12.2020г.</t>
  </si>
  <si>
    <t>Задолженность по текущему  ремонту на 31.12.2020г.</t>
  </si>
  <si>
    <t>Задолженность за управление на 31.12.2020г.</t>
  </si>
  <si>
    <t>Задолженность за мусорный контейнер на 31.12.2020г.</t>
  </si>
  <si>
    <t>Расходы ООО "Управа" по ул. Чайковского № 6</t>
  </si>
  <si>
    <t>за 2020г.</t>
  </si>
  <si>
    <t>Задолженность за содерж на 01.01.2020г.</t>
  </si>
  <si>
    <t>Общеэксплуатационные расходы (тех.осмотр, освещ. мест общеп.)</t>
  </si>
  <si>
    <t>Текущий ремонт</t>
  </si>
  <si>
    <t>Списана задолженность по сроку давности за 2015-2017г.</t>
  </si>
  <si>
    <t>Задолженность за содерж. на 31.12.2020г.</t>
  </si>
  <si>
    <t>Задолженность по текущему ремонту на 31.12.2020г.</t>
  </si>
  <si>
    <t>Расходы ООО "Управа" по ул. Гагарина № 20</t>
  </si>
  <si>
    <t>Задолженность за содерж. на 01.01.2020г.</t>
  </si>
  <si>
    <t>Расходы по текущему и заявочному ремонту:</t>
  </si>
  <si>
    <t>Текущий и заявочный ремонт:</t>
  </si>
  <si>
    <t>Списана задолженность по сроку давности за 2014-2017г.</t>
  </si>
  <si>
    <t>Расходы ООО "Управа" по ул. Гагарина № 23</t>
  </si>
  <si>
    <t xml:space="preserve">Текущий ремонт на 01.01.2020г. </t>
  </si>
  <si>
    <t>Обработка зеленых насождений против вредителей</t>
  </si>
  <si>
    <t>Списана задолженность по сроку давности 2014-2017г.</t>
  </si>
  <si>
    <t>Текущий ремонт на 31.12.2020г.</t>
  </si>
  <si>
    <t>Расходы ООО "Управа" по ул. Гагарина № 25</t>
  </si>
  <si>
    <t>Текущий ремонт  на 01.01.2020г.</t>
  </si>
  <si>
    <t>Общеэксплуатационные расходы (тех. осмотр, освещ.мест общеп)</t>
  </si>
  <si>
    <t>Расходы ООО "Управа" по ул. Гагарина № 29А</t>
  </si>
  <si>
    <t>Текущий ремонт на 01.01.2020г.</t>
  </si>
  <si>
    <t>-</t>
  </si>
  <si>
    <t>Заявочный ремонт:</t>
  </si>
  <si>
    <t>Задолженность за управление на 01.01.2020г</t>
  </si>
  <si>
    <t>Расходы ООО "Управа" по ул. Гагарина № 40</t>
  </si>
  <si>
    <t xml:space="preserve">Задолженность за содерж. на 01.01.2020г. </t>
  </si>
  <si>
    <t>Общеэксплуатационные расходы (тех.осмотр, освещ. мест общеп)</t>
  </si>
  <si>
    <t xml:space="preserve">Задолженность за содерж. на 31.12.2020г. </t>
  </si>
  <si>
    <t>Текущий ремонт  на 31.12.2020г.</t>
  </si>
  <si>
    <t>Расходы ООО "Управа" по ул. Гагарина № 44</t>
  </si>
  <si>
    <t xml:space="preserve">Задолженность за содержан. на 01.01.2020г. </t>
  </si>
  <si>
    <t>Общеэксплуатационные расходы (тех.осмотр, освещен. обще)</t>
  </si>
  <si>
    <t>транспортные расходы (вызов обрезки, крупногабаритного мусора и стихийных свалок)</t>
  </si>
  <si>
    <t xml:space="preserve">Задолженность за содержан. на 31.12.2020г. </t>
  </si>
  <si>
    <t>Расходы ООО "Управа" по ул. Гагарина № 48</t>
  </si>
  <si>
    <t xml:space="preserve">Задолженность за содержание на 01.01.2020г. </t>
  </si>
  <si>
    <t>Общеэксплуатационные расходы (тех. осмотр, освещ. мест общеп.)</t>
  </si>
  <si>
    <t>Списана задолженность по сроку давности за 2017г.</t>
  </si>
  <si>
    <t xml:space="preserve">Задолженность за содержание на 31.12.2020г. </t>
  </si>
  <si>
    <t>Задолженность по текущему ремонту  на 31.12.2020г.</t>
  </si>
  <si>
    <t>Расходы ООО "Управа" по ул. Гагарина № 50</t>
  </si>
  <si>
    <t>Ремонт инжененрных сетей (материалы)</t>
  </si>
  <si>
    <t>Расходы ООО "Управа" по ул. Гагарина, д.62</t>
  </si>
  <si>
    <t>Общеэксплуатационные расходы (тех.осмотр, освещ.мест общеп.)</t>
  </si>
  <si>
    <t>Списана задолженность по сроку давности за 2017-2017г.</t>
  </si>
  <si>
    <t>Расходы ООО "Управа" по ул. Пер. Гуковский № 10</t>
  </si>
  <si>
    <t>ОПЛАЧЕНО</t>
  </si>
  <si>
    <t>Задолженность по текущему ремонту на 31.12.2020г</t>
  </si>
  <si>
    <t>Расходы ООО "Управа" по ул. Карла Либкнехта № 13</t>
  </si>
  <si>
    <t>Задолженность за текущий ремонт на 01.01.2020г.</t>
  </si>
  <si>
    <t>Общеэксплуатационные расходы (тех.осмотр,освещ.мест общеп)</t>
  </si>
  <si>
    <t>Расходы ООО "Управа" по ул. Красноармейская № 13</t>
  </si>
  <si>
    <t>Задолженность по текущ. ремонту на 01.01.2020г.</t>
  </si>
  <si>
    <t>Нвчислено за содержание</t>
  </si>
  <si>
    <t>Общеэксплуатационные расходы (тех.осмотр, освещ.мест общеп)</t>
  </si>
  <si>
    <t>Расходы ООО "Управа" по ул. Красноармейская №15</t>
  </si>
  <si>
    <t>Общеэксплуатационные расходы (тех.осмотр,освещ.мест общеп.)</t>
  </si>
  <si>
    <t>Расходы ООО "Управа" по ул. Красноармейская № 39</t>
  </si>
  <si>
    <t xml:space="preserve">за 2020г. </t>
  </si>
  <si>
    <t>Задолженность по содерж. на 01.01.2020г.</t>
  </si>
  <si>
    <t>Задолженность по текущему ремонту  на 01.01.2020г.</t>
  </si>
  <si>
    <t>Задолженность по содерж. на 31.12.2020г.</t>
  </si>
  <si>
    <t xml:space="preserve">Фактическая оплата за 1 кв.м. </t>
  </si>
  <si>
    <t>Расходы ООО "Управа" по ул. Красноармейская № 39 А</t>
  </si>
  <si>
    <t xml:space="preserve">Задолженность по содерж. на 01.01.2020г. </t>
  </si>
  <si>
    <t xml:space="preserve">Задолженность по содерж. на 31.12.2020г. </t>
  </si>
  <si>
    <t xml:space="preserve">Фактическая оплата за 1 кв.м. общей площади </t>
  </si>
  <si>
    <t xml:space="preserve">                              Д.Г.  Чернов</t>
  </si>
  <si>
    <t>Расходы ООО "Управа" по ул. Красноармейская № 41А</t>
  </si>
  <si>
    <t xml:space="preserve"> </t>
  </si>
  <si>
    <t>ЛЬГОТА  (домком)</t>
  </si>
  <si>
    <t xml:space="preserve">З/плата работников </t>
  </si>
  <si>
    <t>Задолженность по управлению на 01.01.2020г.</t>
  </si>
  <si>
    <t>Задолженность по управлению на 31.12.2020г.</t>
  </si>
  <si>
    <t>Расходы ООО "Управа" по ул. Новоселов № 13</t>
  </si>
  <si>
    <t xml:space="preserve">Задолженность по текущему ремонту на 01.01.2020г. </t>
  </si>
  <si>
    <t>Задолженность за управления на 01.01.2020г.</t>
  </si>
  <si>
    <t>Расходы ООО "Управа" по ул. Пирогова № 34</t>
  </si>
  <si>
    <t xml:space="preserve">Текущий ремот на 01.01.2020г. </t>
  </si>
  <si>
    <t>Благоустройство ( обрезка кустарников и покос травы)</t>
  </si>
  <si>
    <t xml:space="preserve">З/плата работников организации </t>
  </si>
  <si>
    <t>Задолженность по управление на 01.01.2020г.</t>
  </si>
  <si>
    <t>Текущему ремонту  на 31.12.2020г.</t>
  </si>
  <si>
    <t>Расходы ООО "Управа" по ул. Цветной бульвар № 12</t>
  </si>
  <si>
    <t>Влажная и сухая уборка подьездов</t>
  </si>
  <si>
    <t>Ремонт подъездов на 01.01.2020г.</t>
  </si>
  <si>
    <t xml:space="preserve">Оплачено </t>
  </si>
  <si>
    <t>Ремонт подъездов на 31.12.2020г.</t>
  </si>
  <si>
    <t>Расходы ООО "Управа" по ул. Цветной бульвар № 11</t>
  </si>
  <si>
    <t>Начислено за 20г., (доначисление19г., 18г.)</t>
  </si>
  <si>
    <t>Расходы по текущему ремонту:</t>
  </si>
  <si>
    <t>Расходы ООО "Управа" по ул. Цветной бульвар № 16</t>
  </si>
  <si>
    <t>Принят с 01.05.2020г.</t>
  </si>
  <si>
    <t>Задолженность за содерж. на 01.05.2020г.</t>
  </si>
  <si>
    <t>Задолженность по текущему ремонту на 01.05.2020г.</t>
  </si>
  <si>
    <t>Общеэксплуатационные расходы (тех. Осмотр, освещ. мест общеп)</t>
  </si>
  <si>
    <t>Задолженность за управление на 01.07.2020г.</t>
  </si>
  <si>
    <t>Расходы ООО "Управа" по ул. Цветной бульвар № 31</t>
  </si>
  <si>
    <t>Задолженность  за содерж. на 01.01.2020г.</t>
  </si>
  <si>
    <t xml:space="preserve">Текущеий ремонт  на 01.01.2020г. </t>
  </si>
  <si>
    <t>Общеэксплуатационные расходы (тех. осмотр,освещ.мест общеп)</t>
  </si>
  <si>
    <t>Задолженность  за содерж. на 31.12.2020г.</t>
  </si>
  <si>
    <t>Расходы ООО "Управа" по ул. Цветной бульвар № 44</t>
  </si>
  <si>
    <t>Начислено за содержпние</t>
  </si>
  <si>
    <t>Общеэксплуатационные расходы (тех.осмотр,освещ. мест общеп)</t>
  </si>
  <si>
    <t>Расходы ООО "Управа" по ул. Чайковского № 8</t>
  </si>
  <si>
    <t>Расходы ООО "Управа" по ул. Чайковского № 31</t>
  </si>
  <si>
    <t>Расходы ООО "Управа" по ул. Чайковского № 33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</si>
</sst>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3" fillId="0" borderId="16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9" xfId="0" applyFont="1" applyBorder="1" applyAlignment="1">
      <alignment horizontal="left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0" borderId="38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165" fontId="0" fillId="0" borderId="38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2" fontId="4" fillId="0" borderId="44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2" fontId="4" fillId="0" borderId="49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165" fontId="4" fillId="0" borderId="17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L27" sqref="L27"/>
    </sheetView>
  </sheetViews>
  <sheetFormatPr defaultRowHeight="15"/>
  <sheetData>
    <row r="1" spans="1:9" ht="18.75">
      <c r="A1" s="31" t="s">
        <v>28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33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>
      <c r="A4" s="38" t="s">
        <v>30</v>
      </c>
      <c r="B4" s="39"/>
      <c r="C4" s="39"/>
      <c r="D4" s="39"/>
      <c r="E4" s="39"/>
      <c r="F4" s="39"/>
      <c r="G4" s="40"/>
      <c r="H4" s="41">
        <v>0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45" t="s">
        <v>31</v>
      </c>
      <c r="B6" s="46"/>
      <c r="C6" s="46"/>
      <c r="D6" s="46"/>
      <c r="E6" s="46"/>
      <c r="F6" s="46"/>
      <c r="G6" s="47"/>
      <c r="H6" s="29">
        <v>0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174000.12</v>
      </c>
      <c r="I7" s="53"/>
    </row>
    <row r="8" spans="1:9">
      <c r="A8" s="12" t="s">
        <v>19</v>
      </c>
      <c r="B8" s="13"/>
      <c r="C8" s="13"/>
      <c r="D8" s="13"/>
      <c r="E8" s="13"/>
      <c r="F8" s="13"/>
      <c r="G8" s="14"/>
      <c r="H8" s="52">
        <v>110240.04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6000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H12+H13+H14+H15+H17+H18+H19+H29+H21+H22+H23+H24+H25+H20</f>
        <v>295042.52</v>
      </c>
      <c r="I11" s="60"/>
    </row>
    <row r="12" spans="1:9">
      <c r="A12" s="61" t="s">
        <v>29</v>
      </c>
      <c r="B12" s="62"/>
      <c r="C12" s="62"/>
      <c r="D12" s="62"/>
      <c r="E12" s="62"/>
      <c r="F12" s="62"/>
      <c r="G12" s="63"/>
      <c r="H12" s="64">
        <v>20380.57</v>
      </c>
      <c r="I12" s="65"/>
    </row>
    <row r="13" spans="1:9" ht="15" customHeight="1">
      <c r="A13" s="12" t="s">
        <v>2</v>
      </c>
      <c r="B13" s="13"/>
      <c r="C13" s="13"/>
      <c r="D13" s="13"/>
      <c r="E13" s="13"/>
      <c r="F13" s="13"/>
      <c r="G13" s="14"/>
      <c r="H13" s="15">
        <v>998.65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3772.67</v>
      </c>
      <c r="I14" s="16"/>
    </row>
    <row r="15" spans="1:9" ht="15" customHeight="1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 ht="15" customHeight="1">
      <c r="A17" s="12" t="s">
        <v>36</v>
      </c>
      <c r="B17" s="13"/>
      <c r="C17" s="13"/>
      <c r="D17" s="13"/>
      <c r="E17" s="13"/>
      <c r="F17" s="13"/>
      <c r="G17" s="14"/>
      <c r="H17" s="15">
        <v>2820</v>
      </c>
      <c r="I17" s="16"/>
    </row>
    <row r="18" spans="1:9">
      <c r="A18" s="70" t="s">
        <v>34</v>
      </c>
      <c r="B18" s="71"/>
      <c r="C18" s="71"/>
      <c r="D18" s="71"/>
      <c r="E18" s="71"/>
      <c r="F18" s="71"/>
      <c r="G18" s="72"/>
      <c r="H18" s="54">
        <v>6000</v>
      </c>
      <c r="I18" s="55"/>
    </row>
    <row r="19" spans="1:9">
      <c r="A19" s="82" t="s">
        <v>5</v>
      </c>
      <c r="B19" s="83"/>
      <c r="C19" s="83"/>
      <c r="D19" s="83"/>
      <c r="E19" s="83"/>
      <c r="F19" s="83"/>
      <c r="G19" s="84"/>
      <c r="H19" s="15"/>
      <c r="I19" s="16"/>
    </row>
    <row r="20" spans="1:9">
      <c r="A20" s="12" t="s">
        <v>12</v>
      </c>
      <c r="B20" s="13"/>
      <c r="C20" s="13"/>
      <c r="D20" s="13"/>
      <c r="E20" s="13"/>
      <c r="F20" s="13"/>
      <c r="G20" s="14"/>
      <c r="H20" s="85">
        <v>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73">
        <v>5363.12</v>
      </c>
      <c r="I22" s="74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50302.32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157157.76000000001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48247.43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186927.87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21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61" t="s">
        <v>22</v>
      </c>
      <c r="B29" s="62"/>
      <c r="C29" s="62"/>
      <c r="D29" s="62"/>
      <c r="E29" s="62"/>
      <c r="F29" s="62"/>
      <c r="G29" s="63"/>
      <c r="H29" s="27"/>
      <c r="I29" s="28"/>
    </row>
    <row r="30" spans="1:9" ht="15.75" thickBot="1">
      <c r="A30" s="92"/>
      <c r="B30" s="93"/>
      <c r="C30" s="93"/>
      <c r="D30" s="93"/>
      <c r="E30" s="93"/>
      <c r="F30" s="93"/>
      <c r="G30" s="94"/>
      <c r="H30" s="92"/>
      <c r="I30" s="94"/>
    </row>
    <row r="31" spans="1:9" ht="15.75" thickBot="1">
      <c r="A31" s="2" t="s">
        <v>32</v>
      </c>
      <c r="B31" s="3"/>
      <c r="C31" s="3"/>
      <c r="D31" s="3"/>
      <c r="E31" s="3"/>
      <c r="F31" s="3"/>
      <c r="G31" s="4"/>
      <c r="H31" s="22">
        <v>0</v>
      </c>
      <c r="I31" s="23"/>
    </row>
    <row r="32" spans="1:9" ht="15.75" thickBot="1">
      <c r="A32" s="2" t="s">
        <v>23</v>
      </c>
      <c r="B32" s="3"/>
      <c r="C32" s="3"/>
      <c r="D32" s="3"/>
      <c r="E32" s="3"/>
      <c r="F32" s="3"/>
      <c r="G32" s="4"/>
      <c r="H32" s="80">
        <v>45390.9</v>
      </c>
      <c r="I32" s="81"/>
    </row>
    <row r="33" spans="1:9" ht="15.75" thickBot="1">
      <c r="A33" s="2" t="s">
        <v>24</v>
      </c>
      <c r="B33" s="3"/>
      <c r="C33" s="3"/>
      <c r="D33" s="3"/>
      <c r="E33" s="3"/>
      <c r="F33" s="3"/>
      <c r="G33" s="4"/>
      <c r="H33" s="5">
        <v>28757.98</v>
      </c>
      <c r="I33" s="6"/>
    </row>
    <row r="34" spans="1:9" ht="15.75" thickBot="1">
      <c r="A34" s="7"/>
      <c r="B34" s="8"/>
      <c r="C34" s="8"/>
      <c r="D34" s="8"/>
      <c r="E34" s="8"/>
      <c r="F34" s="8"/>
      <c r="G34" s="9"/>
      <c r="H34" s="10"/>
      <c r="I34" s="11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H11+H28</f>
        <v>295042.52</v>
      </c>
      <c r="I35" s="23"/>
    </row>
    <row r="36" spans="1:9">
      <c r="A36" s="24"/>
      <c r="B36" s="25"/>
      <c r="C36" s="25"/>
      <c r="D36" s="25"/>
      <c r="E36" s="25"/>
      <c r="F36" s="25"/>
      <c r="G36" s="26"/>
      <c r="H36" s="27"/>
      <c r="I36" s="28"/>
    </row>
    <row r="37" spans="1:9">
      <c r="A37" s="17" t="s">
        <v>25</v>
      </c>
      <c r="B37" s="18"/>
      <c r="C37" s="18"/>
      <c r="D37" s="18"/>
      <c r="E37" s="18"/>
      <c r="F37" s="18"/>
      <c r="G37" s="19"/>
      <c r="H37" s="29">
        <f>H4+H11-H26</f>
        <v>108114.65000000002</v>
      </c>
      <c r="I37" s="30"/>
    </row>
    <row r="38" spans="1:9">
      <c r="A38" s="17" t="s">
        <v>26</v>
      </c>
      <c r="B38" s="18"/>
      <c r="C38" s="18"/>
      <c r="D38" s="18"/>
      <c r="E38" s="18"/>
      <c r="F38" s="18"/>
      <c r="G38" s="19"/>
      <c r="H38" s="20">
        <f>H6+H7-H8-H9</f>
        <v>57760.08</v>
      </c>
      <c r="I38" s="21"/>
    </row>
    <row r="39" spans="1:9">
      <c r="A39" s="75" t="s">
        <v>27</v>
      </c>
      <c r="B39" s="18"/>
      <c r="C39" s="18"/>
      <c r="D39" s="18"/>
      <c r="E39" s="18"/>
      <c r="F39" s="18"/>
      <c r="G39" s="18"/>
      <c r="H39" s="29">
        <f>H31+H32-H33</f>
        <v>16632.920000000002</v>
      </c>
      <c r="I39" s="48"/>
    </row>
    <row r="40" spans="1:9">
      <c r="A40" s="76"/>
      <c r="B40" s="77"/>
      <c r="C40" s="77"/>
      <c r="D40" s="77"/>
      <c r="E40" s="77"/>
      <c r="F40" s="77"/>
      <c r="G40" s="78"/>
      <c r="H40" s="76"/>
      <c r="I40" s="78"/>
    </row>
    <row r="41" spans="1:9">
      <c r="A41" s="12" t="s">
        <v>14</v>
      </c>
      <c r="B41" s="13"/>
      <c r="C41" s="13"/>
      <c r="D41" s="13"/>
      <c r="E41" s="13"/>
      <c r="F41" s="13"/>
      <c r="G41" s="14"/>
      <c r="H41" s="15"/>
      <c r="I41" s="16"/>
    </row>
    <row r="42" spans="1:9">
      <c r="A42" s="70" t="s">
        <v>10</v>
      </c>
      <c r="B42" s="71"/>
      <c r="C42" s="71"/>
      <c r="D42" s="71"/>
      <c r="E42" s="71"/>
      <c r="F42" s="71"/>
      <c r="G42" s="72"/>
      <c r="H42" s="29">
        <v>17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9"/>
      <c r="H43" s="90">
        <f>(H7+H11+H32)/(H8+H26+H33+H9)*H42</f>
        <v>26.347357779171734</v>
      </c>
      <c r="I43" s="91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  <row r="49" spans="1:9">
      <c r="A49" s="69"/>
      <c r="B49" s="69"/>
      <c r="C49" s="69"/>
      <c r="G49" s="69"/>
      <c r="H49" s="69"/>
      <c r="I49" s="69"/>
    </row>
  </sheetData>
  <mergeCells count="86">
    <mergeCell ref="A43:G43"/>
    <mergeCell ref="H43:I43"/>
    <mergeCell ref="A46:C46"/>
    <mergeCell ref="G46:I46"/>
    <mergeCell ref="A27:G27"/>
    <mergeCell ref="H27:I27"/>
    <mergeCell ref="A28:G28"/>
    <mergeCell ref="H28:I28"/>
    <mergeCell ref="A42:G42"/>
    <mergeCell ref="H42:I42"/>
    <mergeCell ref="A29:G29"/>
    <mergeCell ref="H29:I29"/>
    <mergeCell ref="A30:G30"/>
    <mergeCell ref="H30:I30"/>
    <mergeCell ref="A31:G31"/>
    <mergeCell ref="H31:I31"/>
    <mergeCell ref="A19:G19"/>
    <mergeCell ref="H19:I19"/>
    <mergeCell ref="A20:G20"/>
    <mergeCell ref="H20:I20"/>
    <mergeCell ref="A24:G24"/>
    <mergeCell ref="H24:I24"/>
    <mergeCell ref="A23:G23"/>
    <mergeCell ref="H23:I23"/>
    <mergeCell ref="A22:G22"/>
    <mergeCell ref="A49:C49"/>
    <mergeCell ref="G49:I49"/>
    <mergeCell ref="A21:G21"/>
    <mergeCell ref="H21:I21"/>
    <mergeCell ref="A18:G18"/>
    <mergeCell ref="H22:I22"/>
    <mergeCell ref="A39:G39"/>
    <mergeCell ref="H39:I39"/>
    <mergeCell ref="A40:G40"/>
    <mergeCell ref="H40:I40"/>
    <mergeCell ref="A25:G25"/>
    <mergeCell ref="H25:I25"/>
    <mergeCell ref="A26:G26"/>
    <mergeCell ref="H26:I26"/>
    <mergeCell ref="A32:G32"/>
    <mergeCell ref="H32:I32"/>
    <mergeCell ref="H18:I18"/>
    <mergeCell ref="A17:G17"/>
    <mergeCell ref="H17:I17"/>
    <mergeCell ref="A11:G11"/>
    <mergeCell ref="H11:I11"/>
    <mergeCell ref="A12:G12"/>
    <mergeCell ref="H12:I12"/>
    <mergeCell ref="A13:G13"/>
    <mergeCell ref="H13:I13"/>
    <mergeCell ref="A15:G16"/>
    <mergeCell ref="H15:I16"/>
    <mergeCell ref="A14:G14"/>
    <mergeCell ref="H14:I14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33:G33"/>
    <mergeCell ref="H33:I33"/>
    <mergeCell ref="A34:G34"/>
    <mergeCell ref="H34:I34"/>
    <mergeCell ref="A41:G41"/>
    <mergeCell ref="H41:I41"/>
    <mergeCell ref="A38:G38"/>
    <mergeCell ref="H38:I38"/>
    <mergeCell ref="A35:G35"/>
    <mergeCell ref="H35:I35"/>
    <mergeCell ref="A36:G36"/>
    <mergeCell ref="H36:I36"/>
    <mergeCell ref="A37:G37"/>
    <mergeCell ref="H37:I3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5" sqref="L15"/>
    </sheetView>
  </sheetViews>
  <sheetFormatPr defaultRowHeight="15"/>
  <sheetData>
    <row r="1" spans="1:9" ht="18.75">
      <c r="A1" s="31" t="s">
        <v>86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45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38" t="s">
        <v>87</v>
      </c>
      <c r="B4" s="39"/>
      <c r="C4" s="39"/>
      <c r="D4" s="39"/>
      <c r="E4" s="39"/>
      <c r="F4" s="39"/>
      <c r="G4" s="40"/>
      <c r="H4" s="20">
        <v>473818.14</v>
      </c>
      <c r="I4" s="102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77</v>
      </c>
      <c r="B6" s="18"/>
      <c r="C6" s="18"/>
      <c r="D6" s="18"/>
      <c r="E6" s="18"/>
      <c r="F6" s="18"/>
      <c r="G6" s="19"/>
      <c r="H6" s="29">
        <v>1935.68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103334.04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52">
        <v>101794.47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6480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H12+H13+H14+H15+H17+H18+H29+H21+H20+H22+H23+H24+H25+H19</f>
        <v>132216.97</v>
      </c>
      <c r="I11" s="60"/>
    </row>
    <row r="12" spans="1:9">
      <c r="A12" s="61" t="s">
        <v>88</v>
      </c>
      <c r="B12" s="62"/>
      <c r="C12" s="62"/>
      <c r="D12" s="62"/>
      <c r="E12" s="62"/>
      <c r="F12" s="62"/>
      <c r="G12" s="63"/>
      <c r="H12" s="64">
        <v>4082.09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586.82000000000005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2977.56</v>
      </c>
      <c r="I14" s="16"/>
    </row>
    <row r="15" spans="1:9">
      <c r="A15" s="66" t="s">
        <v>89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>
        <v>1064.17</v>
      </c>
      <c r="I18" s="16"/>
    </row>
    <row r="19" spans="1:9">
      <c r="A19" s="70" t="s">
        <v>12</v>
      </c>
      <c r="B19" s="71"/>
      <c r="C19" s="71"/>
      <c r="D19" s="71"/>
      <c r="E19" s="71"/>
      <c r="F19" s="71"/>
      <c r="G19" s="72"/>
      <c r="H19" s="85">
        <v>5836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216">
        <v>3070</v>
      </c>
      <c r="I20" s="217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3151.43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44337.36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51347.77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15763.77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129157.59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f>H29</f>
        <v>0</v>
      </c>
      <c r="I28" s="100"/>
    </row>
    <row r="29" spans="1:9">
      <c r="A29" s="140" t="s">
        <v>66</v>
      </c>
      <c r="B29" s="71"/>
      <c r="C29" s="71"/>
      <c r="D29" s="71"/>
      <c r="E29" s="71"/>
      <c r="F29" s="71"/>
      <c r="G29" s="71"/>
      <c r="H29" s="184"/>
      <c r="I29" s="185"/>
    </row>
    <row r="30" spans="1:9" ht="15.75" thickBot="1">
      <c r="A30" s="218"/>
      <c r="B30" s="200"/>
      <c r="C30" s="200"/>
      <c r="D30" s="200"/>
      <c r="E30" s="200"/>
      <c r="F30" s="200"/>
      <c r="G30" s="200"/>
      <c r="H30" s="126"/>
      <c r="I30" s="127"/>
    </row>
    <row r="31" spans="1:9">
      <c r="A31" s="180" t="s">
        <v>48</v>
      </c>
      <c r="B31" s="181"/>
      <c r="C31" s="181"/>
      <c r="D31" s="181"/>
      <c r="E31" s="181"/>
      <c r="F31" s="181"/>
      <c r="G31" s="181"/>
      <c r="H31" s="36">
        <v>3860.94</v>
      </c>
      <c r="I31" s="37"/>
    </row>
    <row r="32" spans="1:9">
      <c r="A32" s="75" t="s">
        <v>23</v>
      </c>
      <c r="B32" s="18"/>
      <c r="C32" s="18"/>
      <c r="D32" s="18"/>
      <c r="E32" s="18"/>
      <c r="F32" s="18"/>
      <c r="G32" s="18"/>
      <c r="H32" s="41">
        <v>27475.200000000001</v>
      </c>
      <c r="I32" s="30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1"/>
      <c r="H33" s="182">
        <v>27391.33</v>
      </c>
      <c r="I33" s="183"/>
    </row>
    <row r="34" spans="1:9" ht="15.75" thickBot="1">
      <c r="A34" s="147"/>
      <c r="B34" s="148"/>
      <c r="C34" s="148"/>
      <c r="D34" s="148"/>
      <c r="E34" s="148"/>
      <c r="F34" s="148"/>
      <c r="G34" s="148"/>
      <c r="H34" s="147"/>
      <c r="I34" s="149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SUM(H12:H28)</f>
        <v>261374.56</v>
      </c>
      <c r="I35" s="23"/>
    </row>
    <row r="36" spans="1:9">
      <c r="A36" s="134"/>
      <c r="B36" s="219"/>
      <c r="C36" s="219"/>
      <c r="D36" s="219"/>
      <c r="E36" s="219"/>
      <c r="F36" s="219"/>
      <c r="G36" s="135"/>
      <c r="H36" s="101"/>
      <c r="I36" s="102"/>
    </row>
    <row r="37" spans="1:9">
      <c r="A37" s="17" t="s">
        <v>67</v>
      </c>
      <c r="B37" s="18"/>
      <c r="C37" s="18"/>
      <c r="D37" s="18"/>
      <c r="E37" s="18"/>
      <c r="F37" s="18"/>
      <c r="G37" s="19"/>
      <c r="H37" s="41">
        <v>390955.86</v>
      </c>
      <c r="I37" s="30"/>
    </row>
    <row r="38" spans="1:9">
      <c r="A38" s="17" t="s">
        <v>90</v>
      </c>
      <c r="B38" s="18"/>
      <c r="C38" s="18"/>
      <c r="D38" s="18"/>
      <c r="E38" s="18"/>
      <c r="F38" s="18"/>
      <c r="G38" s="19"/>
      <c r="H38" s="20">
        <f>H4+H11-H26-H37</f>
        <v>85921.660000000033</v>
      </c>
      <c r="I38" s="102"/>
    </row>
    <row r="39" spans="1:9">
      <c r="A39" s="17" t="s">
        <v>85</v>
      </c>
      <c r="B39" s="18"/>
      <c r="C39" s="18"/>
      <c r="D39" s="18"/>
      <c r="E39" s="18"/>
      <c r="F39" s="18"/>
      <c r="G39" s="19"/>
      <c r="H39" s="29">
        <f>H6+H8+H9-H7</f>
        <v>6876.1100000000006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7"/>
      <c r="H40" s="188">
        <f>H31+H32-H33</f>
        <v>3944.8099999999977</v>
      </c>
      <c r="I40" s="48"/>
    </row>
    <row r="41" spans="1:9">
      <c r="A41" s="220"/>
      <c r="B41" s="133"/>
      <c r="C41" s="133"/>
      <c r="D41" s="133"/>
      <c r="E41" s="133"/>
      <c r="F41" s="133"/>
      <c r="G41" s="133"/>
      <c r="H41" s="189"/>
      <c r="I41" s="191"/>
    </row>
    <row r="42" spans="1:9">
      <c r="A42" s="70" t="s">
        <v>14</v>
      </c>
      <c r="B42" s="71"/>
      <c r="C42" s="71"/>
      <c r="D42" s="71"/>
      <c r="E42" s="71"/>
      <c r="F42" s="71"/>
      <c r="G42" s="71"/>
      <c r="H42" s="43"/>
      <c r="I42" s="44"/>
    </row>
    <row r="43" spans="1:9">
      <c r="A43" s="70" t="s">
        <v>10</v>
      </c>
      <c r="B43" s="71"/>
      <c r="C43" s="71"/>
      <c r="D43" s="71"/>
      <c r="E43" s="71"/>
      <c r="F43" s="71"/>
      <c r="G43" s="71"/>
      <c r="H43" s="29">
        <v>16</v>
      </c>
      <c r="I43" s="48"/>
    </row>
    <row r="44" spans="1:9" ht="15.75" thickBot="1">
      <c r="A44" s="87" t="s">
        <v>16</v>
      </c>
      <c r="B44" s="88"/>
      <c r="C44" s="88"/>
      <c r="D44" s="88"/>
      <c r="E44" s="88"/>
      <c r="F44" s="88"/>
      <c r="G44" s="88"/>
      <c r="H44" s="90">
        <f>(H7+H11+H32)/(H8+H9+H26+H33)*H43</f>
        <v>15.891418654522926</v>
      </c>
      <c r="I44" s="91"/>
    </row>
    <row r="47" spans="1:9">
      <c r="A47" s="69" t="s">
        <v>11</v>
      </c>
      <c r="B47" s="69"/>
      <c r="C47" s="69"/>
      <c r="G47" s="69" t="s">
        <v>17</v>
      </c>
      <c r="H47" s="69"/>
      <c r="I47" s="69"/>
    </row>
  </sheetData>
  <mergeCells count="86">
    <mergeCell ref="A47:C47"/>
    <mergeCell ref="G47:I47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P10" sqref="P10"/>
    </sheetView>
  </sheetViews>
  <sheetFormatPr defaultRowHeight="15"/>
  <sheetData>
    <row r="1" spans="1:9" ht="18.75">
      <c r="A1" s="31" t="s">
        <v>91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38" t="s">
        <v>92</v>
      </c>
      <c r="B4" s="39"/>
      <c r="C4" s="39"/>
      <c r="D4" s="39"/>
      <c r="E4" s="39"/>
      <c r="F4" s="39"/>
      <c r="G4" s="40"/>
      <c r="H4" s="134">
        <v>136597.95000000001</v>
      </c>
      <c r="I4" s="135"/>
    </row>
    <row r="5" spans="1:9">
      <c r="A5" s="17"/>
      <c r="B5" s="18"/>
      <c r="C5" s="18"/>
      <c r="D5" s="18"/>
      <c r="E5" s="18"/>
      <c r="F5" s="18"/>
      <c r="G5" s="19"/>
      <c r="H5" s="41"/>
      <c r="I5" s="30"/>
    </row>
    <row r="6" spans="1:9">
      <c r="A6" s="17" t="s">
        <v>40</v>
      </c>
      <c r="B6" s="18"/>
      <c r="C6" s="18"/>
      <c r="D6" s="18"/>
      <c r="E6" s="18"/>
      <c r="F6" s="18"/>
      <c r="G6" s="19"/>
      <c r="H6" s="29">
        <v>20691.009999999998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104075.3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52">
        <v>91712.89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2880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41"/>
      <c r="I10" s="30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H12+H13+H14+H17+H18+H20+H23+H24+H25+H22</f>
        <v>131611.24000000002</v>
      </c>
      <c r="I11" s="60"/>
    </row>
    <row r="12" spans="1:9">
      <c r="A12" s="61" t="s">
        <v>93</v>
      </c>
      <c r="B12" s="62"/>
      <c r="C12" s="62"/>
      <c r="D12" s="62"/>
      <c r="E12" s="62"/>
      <c r="F12" s="62"/>
      <c r="G12" s="63"/>
      <c r="H12" s="64">
        <v>5074.47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488.84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2480.39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6000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>
        <v>521.88</v>
      </c>
      <c r="I18" s="16"/>
    </row>
    <row r="19" spans="1:9">
      <c r="A19" s="70" t="s">
        <v>12</v>
      </c>
      <c r="B19" s="71"/>
      <c r="C19" s="71"/>
      <c r="D19" s="71"/>
      <c r="E19" s="71"/>
      <c r="F19" s="71"/>
      <c r="G19" s="72"/>
      <c r="H19" s="43"/>
      <c r="I19" s="44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336.67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2755.7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36934.199999999997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58928.15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18090.939999999999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116979.3</v>
      </c>
      <c r="I26" s="79"/>
    </row>
    <row r="27" spans="1:9" ht="15.75" thickBot="1">
      <c r="A27" s="147"/>
      <c r="B27" s="148"/>
      <c r="C27" s="148"/>
      <c r="D27" s="148"/>
      <c r="E27" s="148"/>
      <c r="F27" s="148"/>
      <c r="G27" s="149"/>
      <c r="H27" s="147"/>
      <c r="I27" s="149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100"/>
    </row>
    <row r="29" spans="1:9">
      <c r="A29" s="123" t="s">
        <v>22</v>
      </c>
      <c r="B29" s="124"/>
      <c r="C29" s="124"/>
      <c r="D29" s="124"/>
      <c r="E29" s="124"/>
      <c r="F29" s="124"/>
      <c r="G29" s="124"/>
      <c r="H29" s="24"/>
      <c r="I29" s="26"/>
    </row>
    <row r="30" spans="1:9" ht="15.75" thickBot="1">
      <c r="A30" s="218"/>
      <c r="B30" s="200"/>
      <c r="C30" s="200"/>
      <c r="D30" s="200"/>
      <c r="E30" s="200"/>
      <c r="F30" s="200"/>
      <c r="G30" s="200"/>
      <c r="H30" s="126"/>
      <c r="I30" s="127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36">
        <v>7952.85</v>
      </c>
      <c r="I31" s="37"/>
    </row>
    <row r="32" spans="1:9">
      <c r="A32" s="152" t="s">
        <v>23</v>
      </c>
      <c r="B32" s="153"/>
      <c r="C32" s="153"/>
      <c r="D32" s="153"/>
      <c r="E32" s="153"/>
      <c r="F32" s="153"/>
      <c r="G32" s="203"/>
      <c r="H32" s="76">
        <v>38953.760000000002</v>
      </c>
      <c r="I32" s="78"/>
    </row>
    <row r="33" spans="1:9" ht="15.75" thickBot="1">
      <c r="A33" s="205" t="s">
        <v>24</v>
      </c>
      <c r="B33" s="206"/>
      <c r="C33" s="206"/>
      <c r="D33" s="206"/>
      <c r="E33" s="206"/>
      <c r="F33" s="206"/>
      <c r="G33" s="207"/>
      <c r="H33" s="208">
        <v>33804.050000000003</v>
      </c>
      <c r="I33" s="209"/>
    </row>
    <row r="34" spans="1:9" ht="15.75" thickBot="1">
      <c r="A34" s="147"/>
      <c r="B34" s="148"/>
      <c r="C34" s="148"/>
      <c r="D34" s="148"/>
      <c r="E34" s="148"/>
      <c r="F34" s="148"/>
      <c r="G34" s="148"/>
      <c r="H34" s="147"/>
      <c r="I34" s="149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H11+H28</f>
        <v>131611.24000000002</v>
      </c>
      <c r="I35" s="23"/>
    </row>
    <row r="36" spans="1:9">
      <c r="A36" s="24"/>
      <c r="B36" s="25"/>
      <c r="C36" s="25"/>
      <c r="D36" s="25"/>
      <c r="E36" s="25"/>
      <c r="F36" s="25"/>
      <c r="G36" s="26"/>
      <c r="H36" s="27"/>
      <c r="I36" s="28"/>
    </row>
    <row r="37" spans="1:9">
      <c r="A37" s="17" t="s">
        <v>94</v>
      </c>
      <c r="B37" s="18"/>
      <c r="C37" s="18"/>
      <c r="D37" s="18"/>
      <c r="E37" s="18"/>
      <c r="F37" s="18"/>
      <c r="G37" s="19"/>
      <c r="H37" s="41">
        <v>50190.26</v>
      </c>
      <c r="I37" s="30"/>
    </row>
    <row r="38" spans="1:9">
      <c r="A38" s="17" t="s">
        <v>95</v>
      </c>
      <c r="B38" s="18"/>
      <c r="C38" s="18"/>
      <c r="D38" s="18"/>
      <c r="E38" s="18"/>
      <c r="F38" s="18"/>
      <c r="G38" s="19"/>
      <c r="H38" s="29">
        <f>H4+H11-H26-H37</f>
        <v>101039.63000000006</v>
      </c>
      <c r="I38" s="30"/>
    </row>
    <row r="39" spans="1:9">
      <c r="A39" s="17" t="s">
        <v>96</v>
      </c>
      <c r="B39" s="18"/>
      <c r="C39" s="18"/>
      <c r="D39" s="18"/>
      <c r="E39" s="18"/>
      <c r="F39" s="18"/>
      <c r="G39" s="19"/>
      <c r="H39" s="29">
        <f>H6+H7-H8-H9</f>
        <v>30173.42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13102.559999999998</v>
      </c>
      <c r="I40" s="48"/>
    </row>
    <row r="41" spans="1:9">
      <c r="A41" s="41"/>
      <c r="B41" s="42"/>
      <c r="C41" s="42"/>
      <c r="D41" s="42"/>
      <c r="E41" s="42"/>
      <c r="F41" s="42"/>
      <c r="G41" s="30"/>
      <c r="H41" s="41"/>
      <c r="I41" s="30"/>
    </row>
    <row r="42" spans="1:9">
      <c r="A42" s="221" t="s">
        <v>14</v>
      </c>
      <c r="B42" s="222"/>
      <c r="C42" s="222"/>
      <c r="D42" s="222"/>
      <c r="E42" s="222"/>
      <c r="F42" s="222"/>
      <c r="G42" s="223"/>
      <c r="H42" s="184"/>
      <c r="I42" s="185"/>
    </row>
    <row r="43" spans="1:9">
      <c r="A43" s="70" t="s">
        <v>10</v>
      </c>
      <c r="B43" s="71"/>
      <c r="C43" s="71"/>
      <c r="D43" s="71"/>
      <c r="E43" s="71"/>
      <c r="F43" s="71"/>
      <c r="G43" s="72"/>
      <c r="H43" s="212">
        <v>13.5</v>
      </c>
      <c r="I43" s="213"/>
    </row>
    <row r="44" spans="1:9" ht="15.75" thickBot="1">
      <c r="A44" s="87" t="s">
        <v>16</v>
      </c>
      <c r="B44" s="88"/>
      <c r="C44" s="88"/>
      <c r="D44" s="88"/>
      <c r="E44" s="88"/>
      <c r="F44" s="88"/>
      <c r="G44" s="89"/>
      <c r="H44" s="214">
        <f>(H11+H32)/(H9+H26+H33)*H43</f>
        <v>14.984884163985752</v>
      </c>
      <c r="I44" s="215"/>
    </row>
    <row r="48" spans="1:9">
      <c r="A48" s="69" t="s">
        <v>11</v>
      </c>
      <c r="B48" s="69"/>
      <c r="C48" s="69"/>
      <c r="G48" s="69" t="s">
        <v>17</v>
      </c>
      <c r="H48" s="69"/>
      <c r="I48" s="69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8:C48"/>
    <mergeCell ref="G48:I48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O21" sqref="O21"/>
    </sheetView>
  </sheetViews>
  <sheetFormatPr defaultRowHeight="15"/>
  <sheetData>
    <row r="1" spans="1:9" ht="18.75">
      <c r="A1" s="31" t="s">
        <v>97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99" t="s">
        <v>0</v>
      </c>
      <c r="I3" s="100"/>
    </row>
    <row r="4" spans="1:9">
      <c r="A4" s="152" t="s">
        <v>64</v>
      </c>
      <c r="B4" s="153"/>
      <c r="C4" s="153"/>
      <c r="D4" s="153"/>
      <c r="E4" s="153"/>
      <c r="F4" s="153"/>
      <c r="G4" s="203"/>
      <c r="H4" s="194">
        <v>320480.36</v>
      </c>
      <c r="I4" s="195"/>
    </row>
    <row r="5" spans="1:9">
      <c r="A5" s="41"/>
      <c r="B5" s="42"/>
      <c r="C5" s="42"/>
      <c r="D5" s="42"/>
      <c r="E5" s="42"/>
      <c r="F5" s="42"/>
      <c r="G5" s="30"/>
      <c r="H5" s="212"/>
      <c r="I5" s="213"/>
    </row>
    <row r="6" spans="1:9">
      <c r="A6" s="45" t="s">
        <v>40</v>
      </c>
      <c r="B6" s="46"/>
      <c r="C6" s="46"/>
      <c r="D6" s="46"/>
      <c r="E6" s="46"/>
      <c r="F6" s="46"/>
      <c r="G6" s="47"/>
      <c r="H6" s="41">
        <v>85530.65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155810.76</v>
      </c>
      <c r="I7" s="53"/>
    </row>
    <row r="8" spans="1:9">
      <c r="A8" s="174" t="s">
        <v>19</v>
      </c>
      <c r="B8" s="175"/>
      <c r="C8" s="175"/>
      <c r="D8" s="175"/>
      <c r="E8" s="175"/>
      <c r="F8" s="175"/>
      <c r="G8" s="176"/>
      <c r="H8" s="226">
        <v>129208.63</v>
      </c>
      <c r="I8" s="227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16080</v>
      </c>
      <c r="I9" s="86"/>
    </row>
    <row r="10" spans="1:9" ht="15.75" thickBot="1">
      <c r="A10" s="41"/>
      <c r="B10" s="42"/>
      <c r="C10" s="42"/>
      <c r="D10" s="42"/>
      <c r="E10" s="42"/>
      <c r="F10" s="42"/>
      <c r="G10" s="30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H12+H13+H14+H15+H17+H18+H29+H20+H21+H22+H23+H24+H25+H19</f>
        <v>171534.64</v>
      </c>
      <c r="I11" s="60"/>
    </row>
    <row r="12" spans="1:9">
      <c r="A12" s="61" t="s">
        <v>93</v>
      </c>
      <c r="B12" s="62"/>
      <c r="C12" s="62"/>
      <c r="D12" s="62"/>
      <c r="E12" s="62"/>
      <c r="F12" s="62"/>
      <c r="G12" s="62"/>
      <c r="H12" s="64">
        <v>4077.5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619.29999999999995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3142.37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0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54">
        <v>1517.8</v>
      </c>
      <c r="I18" s="55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85">
        <v>3618</v>
      </c>
      <c r="I19" s="86"/>
    </row>
    <row r="20" spans="1:9">
      <c r="A20" s="70" t="s">
        <v>98</v>
      </c>
      <c r="B20" s="71"/>
      <c r="C20" s="71"/>
      <c r="D20" s="71"/>
      <c r="E20" s="71"/>
      <c r="F20" s="71"/>
      <c r="G20" s="71"/>
      <c r="H20" s="85">
        <v>668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106">
        <v>3325.87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1"/>
      <c r="H23" s="43">
        <v>46791.48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82459.31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106">
        <v>25315.01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22">
        <v>149527.67999999999</v>
      </c>
      <c r="I26" s="23"/>
    </row>
    <row r="27" spans="1:9" ht="15.75" thickBot="1">
      <c r="A27" s="147"/>
      <c r="B27" s="148"/>
      <c r="C27" s="148"/>
      <c r="D27" s="148"/>
      <c r="E27" s="148"/>
      <c r="F27" s="148"/>
      <c r="G27" s="149"/>
      <c r="H27" s="147"/>
      <c r="I27" s="149"/>
    </row>
    <row r="28" spans="1:9" ht="15.75" thickBot="1">
      <c r="A28" s="2" t="s">
        <v>65</v>
      </c>
      <c r="B28" s="3"/>
      <c r="C28" s="3"/>
      <c r="D28" s="3"/>
      <c r="E28" s="3"/>
      <c r="F28" s="3"/>
      <c r="G28" s="3"/>
      <c r="H28" s="22">
        <v>0</v>
      </c>
      <c r="I28" s="23"/>
    </row>
    <row r="29" spans="1:9">
      <c r="A29" s="123" t="s">
        <v>66</v>
      </c>
      <c r="B29" s="124"/>
      <c r="C29" s="124"/>
      <c r="D29" s="124"/>
      <c r="E29" s="124"/>
      <c r="F29" s="124"/>
      <c r="G29" s="124"/>
      <c r="H29" s="24"/>
      <c r="I29" s="26"/>
    </row>
    <row r="30" spans="1:9" ht="15.75" thickBot="1">
      <c r="A30" s="218"/>
      <c r="B30" s="200"/>
      <c r="C30" s="200"/>
      <c r="D30" s="200"/>
      <c r="E30" s="200"/>
      <c r="F30" s="200"/>
      <c r="G30" s="200"/>
      <c r="H30" s="126"/>
      <c r="I30" s="127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36">
        <v>12486.56</v>
      </c>
      <c r="I31" s="37"/>
    </row>
    <row r="32" spans="1:9">
      <c r="A32" s="152" t="s">
        <v>23</v>
      </c>
      <c r="B32" s="153"/>
      <c r="C32" s="153"/>
      <c r="D32" s="153"/>
      <c r="E32" s="153"/>
      <c r="F32" s="153"/>
      <c r="G32" s="203"/>
      <c r="H32" s="122">
        <v>41243.4</v>
      </c>
      <c r="I32" s="204"/>
    </row>
    <row r="33" spans="1:9" ht="15.75" thickBot="1">
      <c r="A33" s="205" t="s">
        <v>24</v>
      </c>
      <c r="B33" s="206"/>
      <c r="C33" s="206"/>
      <c r="D33" s="206"/>
      <c r="E33" s="206"/>
      <c r="F33" s="206"/>
      <c r="G33" s="207"/>
      <c r="H33" s="224">
        <v>34909.129999999997</v>
      </c>
      <c r="I33" s="225"/>
    </row>
    <row r="34" spans="1:9" ht="15.75" thickBot="1">
      <c r="A34" s="147"/>
      <c r="B34" s="148"/>
      <c r="C34" s="148"/>
      <c r="D34" s="148"/>
      <c r="E34" s="148"/>
      <c r="F34" s="148"/>
      <c r="G34" s="148"/>
      <c r="H34" s="147"/>
      <c r="I34" s="149"/>
    </row>
    <row r="35" spans="1:9" ht="15.75" thickBot="1">
      <c r="A35" s="2" t="s">
        <v>9</v>
      </c>
      <c r="B35" s="3"/>
      <c r="C35" s="3"/>
      <c r="D35" s="3"/>
      <c r="E35" s="3"/>
      <c r="F35" s="3"/>
      <c r="G35" s="3"/>
      <c r="H35" s="22">
        <f>H11+H28</f>
        <v>171534.64</v>
      </c>
      <c r="I35" s="23"/>
    </row>
    <row r="36" spans="1:9">
      <c r="A36" s="24"/>
      <c r="B36" s="25"/>
      <c r="C36" s="25"/>
      <c r="D36" s="25"/>
      <c r="E36" s="25"/>
      <c r="F36" s="25"/>
      <c r="G36" s="25"/>
      <c r="H36" s="24"/>
      <c r="I36" s="26"/>
    </row>
    <row r="37" spans="1:9">
      <c r="A37" s="17" t="s">
        <v>67</v>
      </c>
      <c r="B37" s="18"/>
      <c r="C37" s="18"/>
      <c r="D37" s="18"/>
      <c r="E37" s="18"/>
      <c r="F37" s="18"/>
      <c r="G37" s="19"/>
      <c r="H37" s="41">
        <v>240390.8</v>
      </c>
      <c r="I37" s="30"/>
    </row>
    <row r="38" spans="1:9">
      <c r="A38" s="17" t="s">
        <v>61</v>
      </c>
      <c r="B38" s="18"/>
      <c r="C38" s="18"/>
      <c r="D38" s="18"/>
      <c r="E38" s="18"/>
      <c r="F38" s="18"/>
      <c r="G38" s="18"/>
      <c r="H38" s="29">
        <f>H4+H11-H26-H37</f>
        <v>102096.52000000002</v>
      </c>
      <c r="I38" s="48"/>
    </row>
    <row r="39" spans="1:9">
      <c r="A39" s="17" t="s">
        <v>67</v>
      </c>
      <c r="B39" s="18"/>
      <c r="C39" s="18"/>
      <c r="D39" s="18"/>
      <c r="E39" s="18"/>
      <c r="F39" s="18"/>
      <c r="G39" s="19"/>
      <c r="H39" s="29">
        <v>40890.910000000003</v>
      </c>
      <c r="I39" s="48"/>
    </row>
    <row r="40" spans="1:9">
      <c r="A40" s="17" t="s">
        <v>96</v>
      </c>
      <c r="B40" s="18"/>
      <c r="C40" s="18"/>
      <c r="D40" s="18"/>
      <c r="E40" s="18"/>
      <c r="F40" s="18"/>
      <c r="G40" s="18"/>
      <c r="H40" s="29">
        <f>H6+H7-H8-H9-H39</f>
        <v>55161.869999999995</v>
      </c>
      <c r="I40" s="48"/>
    </row>
    <row r="41" spans="1:9">
      <c r="A41" s="75" t="s">
        <v>53</v>
      </c>
      <c r="B41" s="18"/>
      <c r="C41" s="18"/>
      <c r="D41" s="18"/>
      <c r="E41" s="18"/>
      <c r="F41" s="18"/>
      <c r="G41" s="18"/>
      <c r="H41" s="29">
        <f>H31+H32-H33</f>
        <v>18820.830000000002</v>
      </c>
      <c r="I41" s="48"/>
    </row>
    <row r="42" spans="1:9">
      <c r="A42" s="152"/>
      <c r="B42" s="153"/>
      <c r="C42" s="153"/>
      <c r="D42" s="153"/>
      <c r="E42" s="153"/>
      <c r="F42" s="153"/>
      <c r="G42" s="75"/>
      <c r="H42" s="41"/>
      <c r="I42" s="30"/>
    </row>
    <row r="43" spans="1:9">
      <c r="A43" s="12" t="s">
        <v>14</v>
      </c>
      <c r="B43" s="13"/>
      <c r="C43" s="13"/>
      <c r="D43" s="13"/>
      <c r="E43" s="13"/>
      <c r="F43" s="13"/>
      <c r="G43" s="140"/>
      <c r="H43" s="15"/>
      <c r="I43" s="16"/>
    </row>
    <row r="44" spans="1:9">
      <c r="A44" s="70" t="s">
        <v>10</v>
      </c>
      <c r="B44" s="71"/>
      <c r="C44" s="71"/>
      <c r="D44" s="71"/>
      <c r="E44" s="71"/>
      <c r="F44" s="71"/>
      <c r="G44" s="71"/>
      <c r="H44" s="29">
        <v>13.65</v>
      </c>
      <c r="I44" s="48"/>
    </row>
    <row r="45" spans="1:9" ht="15.75" thickBot="1">
      <c r="A45" s="87" t="s">
        <v>16</v>
      </c>
      <c r="B45" s="88"/>
      <c r="C45" s="88"/>
      <c r="D45" s="88"/>
      <c r="E45" s="88"/>
      <c r="F45" s="88"/>
      <c r="G45" s="88"/>
      <c r="H45" s="214">
        <f>(H7+H11+H32)/(H8+H9+H26+H33)*H44</f>
        <v>15.258868469475695</v>
      </c>
      <c r="I45" s="215"/>
    </row>
    <row r="48" spans="1:9">
      <c r="A48" s="69" t="s">
        <v>11</v>
      </c>
      <c r="B48" s="69"/>
      <c r="C48" s="69"/>
      <c r="G48" s="69" t="s">
        <v>17</v>
      </c>
      <c r="H48" s="69"/>
      <c r="I48" s="69"/>
    </row>
  </sheetData>
  <mergeCells count="88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5:G45"/>
    <mergeCell ref="H45:I45"/>
    <mergeCell ref="A48:C48"/>
    <mergeCell ref="G48:I48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topLeftCell="A10" workbookViewId="0">
      <selection activeCell="M9" sqref="M9"/>
    </sheetView>
  </sheetViews>
  <sheetFormatPr defaultRowHeight="15"/>
  <sheetData>
    <row r="1" spans="1:9" ht="18.75">
      <c r="A1" s="31" t="s">
        <v>99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194">
        <v>231003.91</v>
      </c>
      <c r="I4" s="195"/>
    </row>
    <row r="5" spans="1:9">
      <c r="A5" s="41"/>
      <c r="B5" s="42"/>
      <c r="C5" s="42"/>
      <c r="D5" s="42"/>
      <c r="E5" s="42"/>
      <c r="F5" s="42"/>
      <c r="G5" s="30"/>
      <c r="H5" s="41"/>
      <c r="I5" s="30"/>
    </row>
    <row r="6" spans="1:9">
      <c r="A6" s="17" t="s">
        <v>40</v>
      </c>
      <c r="B6" s="18"/>
      <c r="C6" s="18"/>
      <c r="D6" s="18"/>
      <c r="E6" s="18"/>
      <c r="F6" s="18"/>
      <c r="G6" s="19"/>
      <c r="H6" s="29">
        <v>8525.73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86751.96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52">
        <v>83747.59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14880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41"/>
      <c r="I10" s="30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H12+H13+H14+H15+H17+H18+H29+H20+H21+H22+H23+H24+H25+H19</f>
        <v>89667.319999999992</v>
      </c>
      <c r="I11" s="60"/>
    </row>
    <row r="12" spans="1:9">
      <c r="A12" s="61" t="s">
        <v>100</v>
      </c>
      <c r="B12" s="62"/>
      <c r="C12" s="62"/>
      <c r="D12" s="62"/>
      <c r="E12" s="62"/>
      <c r="F12" s="62"/>
      <c r="G12" s="62"/>
      <c r="H12" s="64">
        <v>5202.3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338.31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1716.61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0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15">
        <v>797.46</v>
      </c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85">
        <v>4644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300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106">
        <v>3741.8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1"/>
      <c r="H23" s="85">
        <v>25561.200000000001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36239.97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106">
        <v>11125.67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94627.16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3"/>
      <c r="H28" s="22">
        <v>0</v>
      </c>
      <c r="I28" s="23"/>
    </row>
    <row r="29" spans="1:9">
      <c r="A29" s="61" t="s">
        <v>22</v>
      </c>
      <c r="B29" s="62"/>
      <c r="C29" s="62"/>
      <c r="D29" s="62"/>
      <c r="E29" s="62"/>
      <c r="F29" s="62"/>
      <c r="G29" s="63"/>
      <c r="H29" s="27">
        <v>0</v>
      </c>
      <c r="I29" s="28"/>
    </row>
    <row r="30" spans="1:9" ht="15.75" thickBot="1">
      <c r="A30" s="108"/>
      <c r="B30" s="109"/>
      <c r="C30" s="109"/>
      <c r="D30" s="109"/>
      <c r="E30" s="109"/>
      <c r="F30" s="109"/>
      <c r="G30" s="110"/>
      <c r="H30" s="111"/>
      <c r="I30" s="112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128">
        <v>7856.83</v>
      </c>
      <c r="I31" s="129"/>
    </row>
    <row r="32" spans="1:9">
      <c r="A32" s="152" t="s">
        <v>23</v>
      </c>
      <c r="B32" s="153"/>
      <c r="C32" s="153"/>
      <c r="D32" s="153"/>
      <c r="E32" s="153"/>
      <c r="F32" s="153"/>
      <c r="G32" s="203"/>
      <c r="H32" s="122">
        <v>21870</v>
      </c>
      <c r="I32" s="204"/>
    </row>
    <row r="33" spans="1:9" ht="15.75" thickBot="1">
      <c r="A33" s="228" t="s">
        <v>24</v>
      </c>
      <c r="B33" s="229"/>
      <c r="C33" s="229"/>
      <c r="D33" s="229"/>
      <c r="E33" s="229"/>
      <c r="F33" s="229"/>
      <c r="G33" s="230"/>
      <c r="H33" s="231">
        <v>22299.1</v>
      </c>
      <c r="I33" s="232"/>
    </row>
    <row r="34" spans="1:9" ht="15.75" thickBot="1">
      <c r="A34" s="7"/>
      <c r="B34" s="8"/>
      <c r="C34" s="8"/>
      <c r="D34" s="8"/>
      <c r="E34" s="8"/>
      <c r="F34" s="8"/>
      <c r="G34" s="9"/>
      <c r="H34" s="10"/>
      <c r="I34" s="11"/>
    </row>
    <row r="35" spans="1:9" ht="15.75" thickBot="1">
      <c r="A35" s="2" t="s">
        <v>9</v>
      </c>
      <c r="B35" s="3"/>
      <c r="C35" s="3"/>
      <c r="D35" s="3"/>
      <c r="E35" s="3"/>
      <c r="F35" s="3"/>
      <c r="G35" s="3"/>
      <c r="H35" s="150">
        <f>H11+H28</f>
        <v>89667.319999999992</v>
      </c>
      <c r="I35" s="151"/>
    </row>
    <row r="36" spans="1:9">
      <c r="A36" s="24"/>
      <c r="B36" s="25"/>
      <c r="C36" s="25"/>
      <c r="D36" s="25"/>
      <c r="E36" s="25"/>
      <c r="F36" s="25"/>
      <c r="G36" s="25"/>
      <c r="H36" s="24"/>
      <c r="I36" s="26"/>
    </row>
    <row r="37" spans="1:9">
      <c r="A37" s="17" t="s">
        <v>101</v>
      </c>
      <c r="B37" s="18"/>
      <c r="C37" s="18"/>
      <c r="D37" s="18"/>
      <c r="E37" s="18"/>
      <c r="F37" s="18"/>
      <c r="G37" s="19"/>
      <c r="H37" s="41">
        <v>120092.43</v>
      </c>
      <c r="I37" s="30"/>
    </row>
    <row r="38" spans="1:9">
      <c r="A38" s="17" t="s">
        <v>61</v>
      </c>
      <c r="B38" s="18"/>
      <c r="C38" s="18"/>
      <c r="D38" s="18"/>
      <c r="E38" s="18"/>
      <c r="F38" s="18"/>
      <c r="G38" s="18"/>
      <c r="H38" s="29">
        <f>H4+H11-H26-H37</f>
        <v>105951.63999999998</v>
      </c>
      <c r="I38" s="30"/>
    </row>
    <row r="39" spans="1:9">
      <c r="A39" s="45" t="s">
        <v>72</v>
      </c>
      <c r="B39" s="46"/>
      <c r="C39" s="46"/>
      <c r="D39" s="46"/>
      <c r="E39" s="46"/>
      <c r="F39" s="46"/>
      <c r="G39" s="46"/>
      <c r="H39" s="29">
        <f>H8+H9-H6-H7</f>
        <v>3349.8999999999942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7427.7300000000032</v>
      </c>
      <c r="I40" s="48"/>
    </row>
    <row r="41" spans="1:9">
      <c r="A41" s="152"/>
      <c r="B41" s="153"/>
      <c r="C41" s="153"/>
      <c r="D41" s="153"/>
      <c r="E41" s="153"/>
      <c r="F41" s="153"/>
      <c r="G41" s="75"/>
      <c r="H41" s="41"/>
      <c r="I41" s="30"/>
    </row>
    <row r="42" spans="1:9">
      <c r="A42" s="12" t="s">
        <v>14</v>
      </c>
      <c r="B42" s="13"/>
      <c r="C42" s="13"/>
      <c r="D42" s="13"/>
      <c r="E42" s="13"/>
      <c r="F42" s="13"/>
      <c r="G42" s="140"/>
      <c r="H42" s="15"/>
      <c r="I42" s="16"/>
    </row>
    <row r="43" spans="1:9">
      <c r="A43" s="70" t="s">
        <v>10</v>
      </c>
      <c r="B43" s="71"/>
      <c r="C43" s="71"/>
      <c r="D43" s="71"/>
      <c r="E43" s="71"/>
      <c r="F43" s="71"/>
      <c r="G43" s="71"/>
      <c r="H43" s="29">
        <v>13.65</v>
      </c>
      <c r="I43" s="48"/>
    </row>
    <row r="44" spans="1:9" ht="15.75" thickBot="1">
      <c r="A44" s="87" t="s">
        <v>16</v>
      </c>
      <c r="B44" s="88"/>
      <c r="C44" s="88"/>
      <c r="D44" s="88"/>
      <c r="E44" s="88"/>
      <c r="F44" s="88"/>
      <c r="G44" s="88"/>
      <c r="H44" s="214">
        <f>(H7+H11+H32)/(H8+H9+H26+H33)*H43</f>
        <v>12.556716903919833</v>
      </c>
      <c r="I44" s="215"/>
    </row>
    <row r="47" spans="1:9">
      <c r="A47" s="69" t="s">
        <v>11</v>
      </c>
      <c r="B47" s="69"/>
      <c r="C47" s="69"/>
      <c r="G47" s="69" t="s">
        <v>17</v>
      </c>
      <c r="H47" s="69"/>
      <c r="I47" s="69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C47"/>
    <mergeCell ref="G47:I47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N4" sqref="N4"/>
    </sheetView>
  </sheetViews>
  <sheetFormatPr defaultRowHeight="15"/>
  <sheetData>
    <row r="1" spans="1:9" ht="18.75">
      <c r="A1" s="31" t="s">
        <v>102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39</v>
      </c>
      <c r="B4" s="18"/>
      <c r="C4" s="18"/>
      <c r="D4" s="18"/>
      <c r="E4" s="18"/>
      <c r="F4" s="18"/>
      <c r="G4" s="19"/>
      <c r="H4" s="20">
        <v>4380.83</v>
      </c>
      <c r="I4" s="102"/>
    </row>
    <row r="5" spans="1:9">
      <c r="A5" s="41"/>
      <c r="B5" s="42"/>
      <c r="C5" s="42"/>
      <c r="D5" s="42"/>
      <c r="E5" s="42"/>
      <c r="F5" s="42"/>
      <c r="G5" s="30"/>
      <c r="H5" s="29"/>
      <c r="I5" s="48"/>
    </row>
    <row r="6" spans="1:9">
      <c r="A6" s="17" t="s">
        <v>40</v>
      </c>
      <c r="B6" s="18"/>
      <c r="C6" s="18"/>
      <c r="D6" s="18"/>
      <c r="E6" s="18"/>
      <c r="F6" s="18"/>
      <c r="G6" s="19"/>
      <c r="H6" s="29">
        <v>16196.59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347943.6</v>
      </c>
      <c r="I7" s="53"/>
    </row>
    <row r="8" spans="1:9">
      <c r="A8" s="174" t="s">
        <v>19</v>
      </c>
      <c r="B8" s="175"/>
      <c r="C8" s="175"/>
      <c r="D8" s="175"/>
      <c r="E8" s="175"/>
      <c r="F8" s="175"/>
      <c r="G8" s="176"/>
      <c r="H8" s="52">
        <v>323520.2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9360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H12+H14+H20+H23+H24+H25+H18+H17+H13+H22</f>
        <v>384247.51999999996</v>
      </c>
      <c r="I11" s="60"/>
    </row>
    <row r="12" spans="1:9">
      <c r="A12" s="61" t="s">
        <v>100</v>
      </c>
      <c r="B12" s="62"/>
      <c r="C12" s="62"/>
      <c r="D12" s="62"/>
      <c r="E12" s="62"/>
      <c r="F12" s="62"/>
      <c r="G12" s="63"/>
      <c r="H12" s="64">
        <v>7728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1366.96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6936.04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70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>
        <v>1684.26</v>
      </c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/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2997.67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9154.76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103281.12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85">
        <v>192118.37</v>
      </c>
      <c r="I24" s="86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58980.34</v>
      </c>
      <c r="I25" s="107"/>
    </row>
    <row r="26" spans="1:9" ht="15.75" thickBot="1">
      <c r="A26" s="56" t="s">
        <v>103</v>
      </c>
      <c r="B26" s="57"/>
      <c r="C26" s="57"/>
      <c r="D26" s="57"/>
      <c r="E26" s="57"/>
      <c r="F26" s="57"/>
      <c r="G26" s="58"/>
      <c r="H26" s="59">
        <v>365198.38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21</v>
      </c>
      <c r="B28" s="3"/>
      <c r="C28" s="3"/>
      <c r="D28" s="3"/>
      <c r="E28" s="3"/>
      <c r="F28" s="3"/>
      <c r="G28" s="3"/>
      <c r="H28" s="22">
        <v>0</v>
      </c>
      <c r="I28" s="100"/>
    </row>
    <row r="29" spans="1:9" ht="15.75" thickBot="1">
      <c r="A29" s="92"/>
      <c r="B29" s="93"/>
      <c r="C29" s="93"/>
      <c r="D29" s="93"/>
      <c r="E29" s="93"/>
      <c r="F29" s="93"/>
      <c r="G29" s="94"/>
      <c r="H29" s="92"/>
      <c r="I29" s="94"/>
    </row>
    <row r="30" spans="1:9" ht="15.75" thickBot="1">
      <c r="A30" s="2" t="s">
        <v>9</v>
      </c>
      <c r="B30" s="3"/>
      <c r="C30" s="3"/>
      <c r="D30" s="3"/>
      <c r="E30" s="3"/>
      <c r="F30" s="3"/>
      <c r="G30" s="4"/>
      <c r="H30" s="22">
        <f>H11+H28</f>
        <v>384247.51999999996</v>
      </c>
      <c r="I30" s="23"/>
    </row>
    <row r="31" spans="1:9" ht="15.75" thickBot="1">
      <c r="A31" s="24"/>
      <c r="B31" s="25"/>
      <c r="C31" s="25"/>
      <c r="D31" s="25"/>
      <c r="E31" s="25"/>
      <c r="F31" s="25"/>
      <c r="G31" s="25"/>
      <c r="H31" s="33"/>
      <c r="I31" s="35"/>
    </row>
    <row r="32" spans="1:9">
      <c r="A32" s="180" t="s">
        <v>48</v>
      </c>
      <c r="B32" s="181"/>
      <c r="C32" s="181"/>
      <c r="D32" s="181"/>
      <c r="E32" s="181"/>
      <c r="F32" s="181"/>
      <c r="G32" s="234"/>
      <c r="H32" s="220">
        <v>21136.22</v>
      </c>
      <c r="I32" s="235"/>
    </row>
    <row r="33" spans="1:9">
      <c r="A33" s="17" t="s">
        <v>23</v>
      </c>
      <c r="B33" s="18"/>
      <c r="C33" s="18"/>
      <c r="D33" s="18"/>
      <c r="E33" s="18"/>
      <c r="F33" s="18"/>
      <c r="G33" s="19"/>
      <c r="H33" s="41">
        <v>90766.62</v>
      </c>
      <c r="I33" s="30"/>
    </row>
    <row r="34" spans="1:9" ht="15.75" thickBot="1">
      <c r="A34" s="130" t="s">
        <v>24</v>
      </c>
      <c r="B34" s="131"/>
      <c r="C34" s="131"/>
      <c r="D34" s="131"/>
      <c r="E34" s="131"/>
      <c r="F34" s="131"/>
      <c r="G34" s="131"/>
      <c r="H34" s="182">
        <v>84810.32</v>
      </c>
      <c r="I34" s="183"/>
    </row>
    <row r="35" spans="1:9">
      <c r="A35" s="27"/>
      <c r="B35" s="233"/>
      <c r="C35" s="233"/>
      <c r="D35" s="233"/>
      <c r="E35" s="233"/>
      <c r="F35" s="233"/>
      <c r="G35" s="28"/>
      <c r="H35" s="27"/>
      <c r="I35" s="28"/>
    </row>
    <row r="36" spans="1:9">
      <c r="A36" s="17" t="s">
        <v>51</v>
      </c>
      <c r="B36" s="18"/>
      <c r="C36" s="18"/>
      <c r="D36" s="18"/>
      <c r="E36" s="18"/>
      <c r="F36" s="18"/>
      <c r="G36" s="18"/>
      <c r="H36" s="29">
        <f>H4+H11-H26</f>
        <v>23429.969999999972</v>
      </c>
      <c r="I36" s="48"/>
    </row>
    <row r="37" spans="1:9">
      <c r="A37" s="17" t="s">
        <v>104</v>
      </c>
      <c r="B37" s="18"/>
      <c r="C37" s="18"/>
      <c r="D37" s="18"/>
      <c r="E37" s="18"/>
      <c r="F37" s="18"/>
      <c r="G37" s="18"/>
      <c r="H37" s="29">
        <f>H6+H7-H8-H9</f>
        <v>31259.989999999991</v>
      </c>
      <c r="I37" s="48"/>
    </row>
    <row r="38" spans="1:9">
      <c r="A38" s="75" t="s">
        <v>53</v>
      </c>
      <c r="B38" s="18"/>
      <c r="C38" s="18"/>
      <c r="D38" s="18"/>
      <c r="E38" s="18"/>
      <c r="F38" s="18"/>
      <c r="G38" s="18"/>
      <c r="H38" s="29">
        <f>H32+H33-H34</f>
        <v>27092.51999999999</v>
      </c>
      <c r="I38" s="48"/>
    </row>
    <row r="39" spans="1:9">
      <c r="A39" s="17"/>
      <c r="B39" s="18"/>
      <c r="C39" s="18"/>
      <c r="D39" s="18"/>
      <c r="E39" s="18"/>
      <c r="F39" s="18"/>
      <c r="G39" s="18"/>
      <c r="H39" s="212"/>
      <c r="I39" s="213"/>
    </row>
    <row r="40" spans="1:9">
      <c r="A40" s="70" t="s">
        <v>10</v>
      </c>
      <c r="B40" s="71"/>
      <c r="C40" s="71"/>
      <c r="D40" s="71"/>
      <c r="E40" s="71"/>
      <c r="F40" s="71"/>
      <c r="G40" s="71"/>
      <c r="H40" s="20">
        <v>13.65</v>
      </c>
      <c r="I40" s="21"/>
    </row>
    <row r="41" spans="1:9" ht="15.75" thickBot="1">
      <c r="A41" s="87" t="s">
        <v>16</v>
      </c>
      <c r="B41" s="88"/>
      <c r="C41" s="88"/>
      <c r="D41" s="88"/>
      <c r="E41" s="88"/>
      <c r="F41" s="88"/>
      <c r="G41" s="88"/>
      <c r="H41" s="90">
        <f>(H7+H11+H33)/(H8+H9+H26+H34)*H40</f>
        <v>14.348617218867192</v>
      </c>
      <c r="I41" s="91"/>
    </row>
    <row r="45" spans="1:9">
      <c r="A45" s="69" t="s">
        <v>11</v>
      </c>
      <c r="B45" s="69"/>
      <c r="C45" s="69"/>
      <c r="G45" s="69" t="s">
        <v>17</v>
      </c>
      <c r="H45" s="69"/>
      <c r="I45" s="69"/>
    </row>
  </sheetData>
  <mergeCells count="80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5:C45"/>
    <mergeCell ref="G45:I45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M7" sqref="M7"/>
    </sheetView>
  </sheetViews>
  <sheetFormatPr defaultRowHeight="15"/>
  <sheetData>
    <row r="1" spans="1:9" ht="18.75">
      <c r="A1" s="31" t="s">
        <v>105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134">
        <v>216473.83</v>
      </c>
      <c r="I4" s="135"/>
    </row>
    <row r="5" spans="1:9">
      <c r="A5" s="106"/>
      <c r="B5" s="167"/>
      <c r="C5" s="167"/>
      <c r="D5" s="167"/>
      <c r="E5" s="167"/>
      <c r="F5" s="167"/>
      <c r="G5" s="167"/>
      <c r="H5" s="41"/>
      <c r="I5" s="30"/>
    </row>
    <row r="6" spans="1:9">
      <c r="A6" s="75" t="s">
        <v>106</v>
      </c>
      <c r="B6" s="18"/>
      <c r="C6" s="18"/>
      <c r="D6" s="18"/>
      <c r="E6" s="18"/>
      <c r="F6" s="18"/>
      <c r="G6" s="18"/>
      <c r="H6" s="29">
        <v>288803.40999999997</v>
      </c>
      <c r="I6" s="48"/>
    </row>
    <row r="7" spans="1:9">
      <c r="A7" s="50" t="s">
        <v>18</v>
      </c>
      <c r="B7" s="50"/>
      <c r="C7" s="50"/>
      <c r="D7" s="50"/>
      <c r="E7" s="50"/>
      <c r="F7" s="50"/>
      <c r="G7" s="51"/>
      <c r="H7" s="52">
        <v>233374.52</v>
      </c>
      <c r="I7" s="53"/>
    </row>
    <row r="8" spans="1:9">
      <c r="A8" s="174" t="s">
        <v>19</v>
      </c>
      <c r="B8" s="175"/>
      <c r="C8" s="175"/>
      <c r="D8" s="175"/>
      <c r="E8" s="175"/>
      <c r="F8" s="175"/>
      <c r="G8" s="236"/>
      <c r="H8" s="226">
        <v>199673.07</v>
      </c>
      <c r="I8" s="227"/>
    </row>
    <row r="9" spans="1:9">
      <c r="A9" s="174" t="s">
        <v>1</v>
      </c>
      <c r="B9" s="175"/>
      <c r="C9" s="175"/>
      <c r="D9" s="175"/>
      <c r="E9" s="175"/>
      <c r="F9" s="175"/>
      <c r="G9" s="176"/>
      <c r="H9" s="85">
        <v>3840</v>
      </c>
      <c r="I9" s="86"/>
    </row>
    <row r="10" spans="1:9" ht="15.75" thickBot="1">
      <c r="A10" s="41"/>
      <c r="B10" s="42"/>
      <c r="C10" s="42"/>
      <c r="D10" s="42"/>
      <c r="E10" s="42"/>
      <c r="F10" s="42"/>
      <c r="G10" s="42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H12+H13+H14+H15+H17+H18+H20+H21+H22+H23+H24+H25+H19</f>
        <v>357661.76</v>
      </c>
      <c r="I11" s="60"/>
    </row>
    <row r="12" spans="1:9">
      <c r="A12" s="61" t="s">
        <v>107</v>
      </c>
      <c r="B12" s="62"/>
      <c r="C12" s="62"/>
      <c r="D12" s="62"/>
      <c r="E12" s="62"/>
      <c r="F12" s="62"/>
      <c r="G12" s="62"/>
      <c r="H12" s="64">
        <v>9744.49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959.31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4867.6099999999997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0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15">
        <v>1503.64</v>
      </c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85">
        <v>3942.4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1470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106">
        <v>5257.28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1"/>
      <c r="H23" s="85">
        <v>72481.2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196966.97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73">
        <v>60468.86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315547.95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21</v>
      </c>
      <c r="B28" s="3"/>
      <c r="C28" s="3"/>
      <c r="D28" s="3"/>
      <c r="E28" s="3"/>
      <c r="F28" s="3"/>
      <c r="G28" s="3"/>
      <c r="H28" s="22">
        <v>0</v>
      </c>
      <c r="I28" s="23"/>
    </row>
    <row r="29" spans="1:9">
      <c r="A29" s="61" t="s">
        <v>22</v>
      </c>
      <c r="B29" s="62"/>
      <c r="C29" s="62"/>
      <c r="D29" s="62"/>
      <c r="E29" s="62"/>
      <c r="F29" s="62"/>
      <c r="G29" s="63"/>
      <c r="H29" s="194"/>
      <c r="I29" s="195"/>
    </row>
    <row r="30" spans="1:9" ht="15.75" thickBot="1">
      <c r="A30" s="126"/>
      <c r="B30" s="200"/>
      <c r="C30" s="200"/>
      <c r="D30" s="200"/>
      <c r="E30" s="200"/>
      <c r="F30" s="200"/>
      <c r="G30" s="127"/>
      <c r="H30" s="111"/>
      <c r="I30" s="112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128">
        <v>21633.919999999998</v>
      </c>
      <c r="I31" s="129"/>
    </row>
    <row r="32" spans="1:9">
      <c r="A32" s="152" t="s">
        <v>23</v>
      </c>
      <c r="B32" s="153"/>
      <c r="C32" s="153"/>
      <c r="D32" s="153"/>
      <c r="E32" s="153"/>
      <c r="F32" s="153"/>
      <c r="G32" s="203"/>
      <c r="H32" s="122">
        <v>64250.64</v>
      </c>
      <c r="I32" s="204"/>
    </row>
    <row r="33" spans="1:9" ht="15.75" thickBot="1">
      <c r="A33" s="205" t="s">
        <v>24</v>
      </c>
      <c r="B33" s="206"/>
      <c r="C33" s="206"/>
      <c r="D33" s="206"/>
      <c r="E33" s="206"/>
      <c r="F33" s="206"/>
      <c r="G33" s="207"/>
      <c r="H33" s="208">
        <v>56501.67</v>
      </c>
      <c r="I33" s="209"/>
    </row>
    <row r="34" spans="1:9" ht="15.75" thickBot="1">
      <c r="A34" s="147"/>
      <c r="B34" s="148"/>
      <c r="C34" s="148"/>
      <c r="D34" s="148"/>
      <c r="E34" s="148"/>
      <c r="F34" s="148"/>
      <c r="G34" s="149"/>
      <c r="H34" s="10"/>
      <c r="I34" s="11"/>
    </row>
    <row r="35" spans="1:9" ht="15.75" thickBot="1">
      <c r="A35" s="2" t="s">
        <v>9</v>
      </c>
      <c r="B35" s="3"/>
      <c r="C35" s="3"/>
      <c r="D35" s="3"/>
      <c r="E35" s="3"/>
      <c r="F35" s="3"/>
      <c r="G35" s="3"/>
      <c r="H35" s="150">
        <f>H11+H28</f>
        <v>357661.76</v>
      </c>
      <c r="I35" s="151"/>
    </row>
    <row r="36" spans="1:9">
      <c r="A36" s="24"/>
      <c r="B36" s="25"/>
      <c r="C36" s="25"/>
      <c r="D36" s="25"/>
      <c r="E36" s="25"/>
      <c r="F36" s="25"/>
      <c r="G36" s="25"/>
      <c r="H36" s="24"/>
      <c r="I36" s="26"/>
    </row>
    <row r="37" spans="1:9">
      <c r="A37" s="17" t="s">
        <v>61</v>
      </c>
      <c r="B37" s="18"/>
      <c r="C37" s="18"/>
      <c r="D37" s="18"/>
      <c r="E37" s="18"/>
      <c r="F37" s="18"/>
      <c r="G37" s="18"/>
      <c r="H37" s="29">
        <f>H4+H11-H26</f>
        <v>258587.63999999996</v>
      </c>
      <c r="I37" s="48"/>
    </row>
    <row r="38" spans="1:9">
      <c r="A38" s="17" t="s">
        <v>67</v>
      </c>
      <c r="B38" s="18"/>
      <c r="C38" s="18"/>
      <c r="D38" s="18"/>
      <c r="E38" s="18"/>
      <c r="F38" s="18"/>
      <c r="G38" s="19"/>
      <c r="H38" s="29">
        <v>255470.25</v>
      </c>
      <c r="I38" s="48"/>
    </row>
    <row r="39" spans="1:9">
      <c r="A39" s="17" t="s">
        <v>96</v>
      </c>
      <c r="B39" s="18"/>
      <c r="C39" s="18"/>
      <c r="D39" s="18"/>
      <c r="E39" s="18"/>
      <c r="F39" s="18"/>
      <c r="G39" s="18"/>
      <c r="H39" s="29">
        <f>H6+H7-H8-H9-H38</f>
        <v>63194.609999999928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29382.89</v>
      </c>
      <c r="I40" s="48"/>
    </row>
    <row r="41" spans="1:9">
      <c r="A41" s="152"/>
      <c r="B41" s="153"/>
      <c r="C41" s="153"/>
      <c r="D41" s="153"/>
      <c r="E41" s="153"/>
      <c r="F41" s="153"/>
      <c r="G41" s="75"/>
      <c r="H41" s="41"/>
      <c r="I41" s="30"/>
    </row>
    <row r="42" spans="1:9">
      <c r="A42" s="12" t="s">
        <v>14</v>
      </c>
      <c r="B42" s="13"/>
      <c r="C42" s="13"/>
      <c r="D42" s="13"/>
      <c r="E42" s="13"/>
      <c r="F42" s="13"/>
      <c r="G42" s="140"/>
      <c r="H42" s="15"/>
      <c r="I42" s="16"/>
    </row>
    <row r="43" spans="1:9">
      <c r="A43" s="70" t="s">
        <v>10</v>
      </c>
      <c r="B43" s="71"/>
      <c r="C43" s="71"/>
      <c r="D43" s="71"/>
      <c r="E43" s="71"/>
      <c r="F43" s="71"/>
      <c r="G43" s="71"/>
      <c r="H43" s="29">
        <v>15.65</v>
      </c>
      <c r="I43" s="48"/>
    </row>
    <row r="44" spans="1:9" ht="15.75" thickBot="1">
      <c r="A44" s="87" t="s">
        <v>16</v>
      </c>
      <c r="B44" s="88"/>
      <c r="C44" s="88"/>
      <c r="D44" s="88"/>
      <c r="E44" s="88"/>
      <c r="F44" s="88"/>
      <c r="G44" s="88"/>
      <c r="H44" s="90">
        <f>(H7+H11+H32)/(H8+H9+H26+H33)*H43</f>
        <v>17.817764209142883</v>
      </c>
      <c r="I44" s="91"/>
    </row>
    <row r="47" spans="1:9">
      <c r="A47" s="69" t="s">
        <v>11</v>
      </c>
      <c r="B47" s="69"/>
      <c r="C47" s="69"/>
      <c r="G47" s="69" t="s">
        <v>17</v>
      </c>
      <c r="H47" s="69"/>
      <c r="I47" s="69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C47"/>
    <mergeCell ref="G47:I47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L6" sqref="L6"/>
    </sheetView>
  </sheetViews>
  <sheetFormatPr defaultRowHeight="15"/>
  <sheetData>
    <row r="1" spans="1:9" ht="18.75">
      <c r="A1" s="31" t="s">
        <v>108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45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>
      <c r="A4" s="38" t="s">
        <v>39</v>
      </c>
      <c r="B4" s="39"/>
      <c r="C4" s="39"/>
      <c r="D4" s="39"/>
      <c r="E4" s="39"/>
      <c r="F4" s="39"/>
      <c r="G4" s="40"/>
      <c r="H4" s="41">
        <v>220626.53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45" t="s">
        <v>109</v>
      </c>
      <c r="B6" s="46"/>
      <c r="C6" s="46"/>
      <c r="D6" s="46"/>
      <c r="E6" s="46"/>
      <c r="F6" s="46"/>
      <c r="G6" s="47"/>
      <c r="H6" s="29">
        <v>129668.94</v>
      </c>
      <c r="I6" s="48"/>
    </row>
    <row r="7" spans="1:9">
      <c r="A7" s="50" t="s">
        <v>18</v>
      </c>
      <c r="B7" s="50"/>
      <c r="C7" s="50"/>
      <c r="D7" s="50"/>
      <c r="E7" s="50"/>
      <c r="F7" s="50"/>
      <c r="G7" s="51"/>
      <c r="H7" s="245">
        <v>189282.6</v>
      </c>
      <c r="I7" s="246"/>
    </row>
    <row r="8" spans="1:9">
      <c r="A8" s="174" t="s">
        <v>19</v>
      </c>
      <c r="B8" s="175"/>
      <c r="C8" s="175"/>
      <c r="D8" s="175"/>
      <c r="E8" s="175"/>
      <c r="F8" s="175"/>
      <c r="G8" s="236"/>
      <c r="H8" s="245">
        <v>172424.42</v>
      </c>
      <c r="I8" s="24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10560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110</v>
      </c>
      <c r="B11" s="57"/>
      <c r="C11" s="57"/>
      <c r="D11" s="57"/>
      <c r="E11" s="57"/>
      <c r="F11" s="57"/>
      <c r="G11" s="58"/>
      <c r="H11" s="59">
        <f>H12+H13+H14+H15+H17+H18+H29+H20+H21+H22+H23+H24+H25+H19</f>
        <v>205146.24000000002</v>
      </c>
      <c r="I11" s="60"/>
    </row>
    <row r="12" spans="1:9">
      <c r="A12" s="61" t="s">
        <v>111</v>
      </c>
      <c r="B12" s="62"/>
      <c r="C12" s="62"/>
      <c r="D12" s="62"/>
      <c r="E12" s="62"/>
      <c r="F12" s="62"/>
      <c r="G12" s="63"/>
      <c r="H12" s="64">
        <v>6792.1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965.3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4898.0200000000004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>
        <v>7344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1279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5184.04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52">
        <v>72934.080000000002</v>
      </c>
      <c r="I23" s="53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85">
        <v>80910.25</v>
      </c>
      <c r="I24" s="86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24839.45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183498.4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61" t="s">
        <v>22</v>
      </c>
      <c r="B29" s="62"/>
      <c r="C29" s="62"/>
      <c r="D29" s="62"/>
      <c r="E29" s="62"/>
      <c r="F29" s="62"/>
      <c r="G29" s="63"/>
      <c r="H29" s="27"/>
      <c r="I29" s="28"/>
    </row>
    <row r="30" spans="1:9" ht="15.75" thickBot="1">
      <c r="A30" s="108"/>
      <c r="B30" s="109"/>
      <c r="C30" s="109"/>
      <c r="D30" s="109"/>
      <c r="E30" s="109"/>
      <c r="F30" s="109"/>
      <c r="G30" s="110"/>
      <c r="H30" s="111"/>
      <c r="I30" s="112"/>
    </row>
    <row r="31" spans="1:9" ht="15.75" thickBot="1">
      <c r="A31" s="237"/>
      <c r="B31" s="238"/>
      <c r="C31" s="238"/>
      <c r="D31" s="238"/>
      <c r="E31" s="238"/>
      <c r="F31" s="238"/>
      <c r="G31" s="239"/>
      <c r="H31" s="240"/>
      <c r="I31" s="241"/>
    </row>
    <row r="32" spans="1:9" ht="15.75" thickBot="1">
      <c r="A32" s="242" t="s">
        <v>48</v>
      </c>
      <c r="B32" s="243"/>
      <c r="C32" s="243"/>
      <c r="D32" s="243"/>
      <c r="E32" s="243"/>
      <c r="F32" s="243"/>
      <c r="G32" s="244"/>
      <c r="H32" s="22">
        <v>10328.209999999999</v>
      </c>
      <c r="I32" s="23"/>
    </row>
    <row r="33" spans="1:9">
      <c r="A33" s="45" t="s">
        <v>23</v>
      </c>
      <c r="B33" s="46"/>
      <c r="C33" s="46"/>
      <c r="D33" s="46"/>
      <c r="E33" s="46"/>
      <c r="F33" s="46"/>
      <c r="G33" s="47"/>
      <c r="H33" s="20">
        <v>49377.599999999999</v>
      </c>
      <c r="I33" s="21"/>
    </row>
    <row r="34" spans="1:9" ht="15.75" thickBot="1">
      <c r="A34" s="130" t="s">
        <v>24</v>
      </c>
      <c r="B34" s="131"/>
      <c r="C34" s="131"/>
      <c r="D34" s="131"/>
      <c r="E34" s="131"/>
      <c r="F34" s="131"/>
      <c r="G34" s="132"/>
      <c r="H34" s="182">
        <v>44574.18</v>
      </c>
      <c r="I34" s="183"/>
    </row>
    <row r="35" spans="1:9" ht="15.75" thickBot="1">
      <c r="A35" s="7"/>
      <c r="B35" s="8"/>
      <c r="C35" s="8"/>
      <c r="D35" s="8"/>
      <c r="E35" s="8"/>
      <c r="F35" s="8"/>
      <c r="G35" s="9"/>
      <c r="H35" s="10"/>
      <c r="I35" s="11"/>
    </row>
    <row r="36" spans="1:9" ht="15.75" thickBot="1">
      <c r="A36" s="2" t="s">
        <v>9</v>
      </c>
      <c r="B36" s="3"/>
      <c r="C36" s="3"/>
      <c r="D36" s="3"/>
      <c r="E36" s="3"/>
      <c r="F36" s="3"/>
      <c r="G36" s="4"/>
      <c r="H36" s="22">
        <f>H11+H28</f>
        <v>205146.24000000002</v>
      </c>
      <c r="I36" s="23"/>
    </row>
    <row r="37" spans="1:9">
      <c r="A37" s="24"/>
      <c r="B37" s="25"/>
      <c r="C37" s="25"/>
      <c r="D37" s="25"/>
      <c r="E37" s="25"/>
      <c r="F37" s="25"/>
      <c r="G37" s="26"/>
      <c r="H37" s="27"/>
      <c r="I37" s="28"/>
    </row>
    <row r="38" spans="1:9">
      <c r="A38" s="17" t="s">
        <v>67</v>
      </c>
      <c r="B38" s="18"/>
      <c r="C38" s="18"/>
      <c r="D38" s="18"/>
      <c r="E38" s="18"/>
      <c r="F38" s="18"/>
      <c r="G38" s="19"/>
      <c r="H38" s="41">
        <v>142673.28</v>
      </c>
      <c r="I38" s="30"/>
    </row>
    <row r="39" spans="1:9">
      <c r="A39" s="17" t="s">
        <v>61</v>
      </c>
      <c r="B39" s="18"/>
      <c r="C39" s="18"/>
      <c r="D39" s="18"/>
      <c r="E39" s="18"/>
      <c r="F39" s="18"/>
      <c r="G39" s="19"/>
      <c r="H39" s="29">
        <f>H4+H11-H26-H38</f>
        <v>99601.090000000026</v>
      </c>
      <c r="I39" s="30"/>
    </row>
    <row r="40" spans="1:9">
      <c r="A40" s="17" t="s">
        <v>67</v>
      </c>
      <c r="B40" s="18"/>
      <c r="C40" s="18"/>
      <c r="D40" s="18"/>
      <c r="E40" s="18"/>
      <c r="F40" s="18"/>
      <c r="G40" s="19"/>
      <c r="H40" s="29">
        <v>100046</v>
      </c>
      <c r="I40" s="48"/>
    </row>
    <row r="41" spans="1:9">
      <c r="A41" s="17" t="s">
        <v>62</v>
      </c>
      <c r="B41" s="18"/>
      <c r="C41" s="18"/>
      <c r="D41" s="18"/>
      <c r="E41" s="18"/>
      <c r="F41" s="18"/>
      <c r="G41" s="19"/>
      <c r="H41" s="29">
        <f>H6+H7-H8-H9-H40</f>
        <v>35921.120000000024</v>
      </c>
      <c r="I41" s="48"/>
    </row>
    <row r="42" spans="1:9">
      <c r="A42" s="75" t="s">
        <v>53</v>
      </c>
      <c r="B42" s="18"/>
      <c r="C42" s="18"/>
      <c r="D42" s="18"/>
      <c r="E42" s="18"/>
      <c r="F42" s="18"/>
      <c r="G42" s="18"/>
      <c r="H42" s="29">
        <f>H32+H33-H34</f>
        <v>15131.629999999997</v>
      </c>
      <c r="I42" s="48"/>
    </row>
    <row r="43" spans="1:9">
      <c r="A43" s="76"/>
      <c r="B43" s="77"/>
      <c r="C43" s="77"/>
      <c r="D43" s="77"/>
      <c r="E43" s="77"/>
      <c r="F43" s="77"/>
      <c r="G43" s="78"/>
      <c r="H43" s="76"/>
      <c r="I43" s="78"/>
    </row>
    <row r="44" spans="1:9">
      <c r="A44" s="12" t="s">
        <v>14</v>
      </c>
      <c r="B44" s="13"/>
      <c r="C44" s="13"/>
      <c r="D44" s="13"/>
      <c r="E44" s="13"/>
      <c r="F44" s="13"/>
      <c r="G44" s="14"/>
      <c r="H44" s="15"/>
      <c r="I44" s="16"/>
    </row>
    <row r="45" spans="1:9">
      <c r="A45" s="70" t="s">
        <v>10</v>
      </c>
      <c r="B45" s="71"/>
      <c r="C45" s="71"/>
      <c r="D45" s="71"/>
      <c r="E45" s="71"/>
      <c r="F45" s="71"/>
      <c r="G45" s="72"/>
      <c r="H45" s="29">
        <v>13.65</v>
      </c>
      <c r="I45" s="48"/>
    </row>
    <row r="46" spans="1:9" ht="15.75" thickBot="1">
      <c r="A46" s="87" t="s">
        <v>16</v>
      </c>
      <c r="B46" s="88"/>
      <c r="C46" s="88"/>
      <c r="D46" s="88"/>
      <c r="E46" s="88"/>
      <c r="F46" s="88"/>
      <c r="G46" s="89"/>
      <c r="H46" s="90">
        <f>(H11+H33)/(H9+H26+H34)*H45</f>
        <v>14.558994484323978</v>
      </c>
      <c r="I46" s="91"/>
    </row>
    <row r="49" spans="1:9">
      <c r="A49" s="69" t="s">
        <v>11</v>
      </c>
      <c r="B49" s="69"/>
      <c r="C49" s="69"/>
      <c r="G49" s="69" t="s">
        <v>17</v>
      </c>
      <c r="H49" s="69"/>
      <c r="I49" s="69"/>
    </row>
  </sheetData>
  <mergeCells count="90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45:G45"/>
    <mergeCell ref="H45:I45"/>
    <mergeCell ref="A46:G46"/>
    <mergeCell ref="H46:I46"/>
    <mergeCell ref="A49:C49"/>
    <mergeCell ref="G49:I4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K8" sqref="K8"/>
    </sheetView>
  </sheetViews>
  <sheetFormatPr defaultRowHeight="15"/>
  <sheetData>
    <row r="1" spans="1:9" ht="18.75">
      <c r="A1" s="31" t="s">
        <v>112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82</v>
      </c>
      <c r="B4" s="18"/>
      <c r="C4" s="18"/>
      <c r="D4" s="18"/>
      <c r="E4" s="18"/>
      <c r="F4" s="18"/>
      <c r="G4" s="19"/>
      <c r="H4" s="101">
        <v>324230.99</v>
      </c>
      <c r="I4" s="102"/>
    </row>
    <row r="5" spans="1:9">
      <c r="A5" s="152"/>
      <c r="B5" s="153"/>
      <c r="C5" s="153"/>
      <c r="D5" s="153"/>
      <c r="E5" s="153"/>
      <c r="F5" s="153"/>
      <c r="G5" s="203"/>
      <c r="H5" s="15"/>
      <c r="I5" s="16"/>
    </row>
    <row r="6" spans="1:9">
      <c r="A6" s="17" t="s">
        <v>74</v>
      </c>
      <c r="B6" s="18"/>
      <c r="C6" s="18"/>
      <c r="D6" s="18"/>
      <c r="E6" s="18"/>
      <c r="F6" s="18"/>
      <c r="G6" s="19"/>
      <c r="H6" s="29">
        <v>43558.41</v>
      </c>
      <c r="I6" s="48"/>
    </row>
    <row r="7" spans="1:9">
      <c r="A7" s="50" t="s">
        <v>18</v>
      </c>
      <c r="B7" s="50"/>
      <c r="C7" s="50"/>
      <c r="D7" s="50"/>
      <c r="E7" s="50"/>
      <c r="F7" s="50"/>
      <c r="G7" s="51"/>
      <c r="H7" s="245">
        <v>157078.56</v>
      </c>
      <c r="I7" s="246"/>
    </row>
    <row r="8" spans="1:9">
      <c r="A8" s="174" t="s">
        <v>19</v>
      </c>
      <c r="B8" s="175"/>
      <c r="C8" s="175"/>
      <c r="D8" s="175"/>
      <c r="E8" s="175"/>
      <c r="F8" s="175"/>
      <c r="G8" s="236"/>
      <c r="H8" s="245">
        <v>144396.94</v>
      </c>
      <c r="I8" s="24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21360</v>
      </c>
      <c r="I9" s="86"/>
    </row>
    <row r="10" spans="1:9" ht="15.75" thickBot="1">
      <c r="A10" s="41"/>
      <c r="B10" s="42"/>
      <c r="C10" s="42"/>
      <c r="D10" s="42"/>
      <c r="E10" s="42"/>
      <c r="F10" s="42"/>
      <c r="G10" s="30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H12+H13+H14+H15+H17+H18+H20+H21+H22+H23+H24+H25+H19</f>
        <v>181338.40000000002</v>
      </c>
      <c r="I11" s="60"/>
    </row>
    <row r="12" spans="1:9">
      <c r="A12" s="61" t="s">
        <v>113</v>
      </c>
      <c r="B12" s="62"/>
      <c r="C12" s="62"/>
      <c r="D12" s="62"/>
      <c r="E12" s="62"/>
      <c r="F12" s="62"/>
      <c r="G12" s="63"/>
      <c r="H12" s="64">
        <v>6386.7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793.53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4026.43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>
        <v>0</v>
      </c>
      <c r="I18" s="16"/>
    </row>
    <row r="19" spans="1:9">
      <c r="A19" s="70" t="s">
        <v>12</v>
      </c>
      <c r="B19" s="71"/>
      <c r="C19" s="71"/>
      <c r="D19" s="71"/>
      <c r="E19" s="71"/>
      <c r="F19" s="71"/>
      <c r="G19" s="72"/>
      <c r="H19" s="43">
        <v>5728.8</v>
      </c>
      <c r="I19" s="44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3967.65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59955.6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76878.11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23601.58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177035.89</v>
      </c>
      <c r="I26" s="79"/>
    </row>
    <row r="27" spans="1:9" ht="15.75" thickBot="1">
      <c r="A27" s="147"/>
      <c r="B27" s="148"/>
      <c r="C27" s="148"/>
      <c r="D27" s="148"/>
      <c r="E27" s="148"/>
      <c r="F27" s="148"/>
      <c r="G27" s="149"/>
      <c r="H27" s="251"/>
      <c r="I27" s="252"/>
    </row>
    <row r="28" spans="1:9" ht="15.75" thickBot="1">
      <c r="A28" s="2" t="s">
        <v>21</v>
      </c>
      <c r="B28" s="3"/>
      <c r="C28" s="3"/>
      <c r="D28" s="3"/>
      <c r="E28" s="3"/>
      <c r="F28" s="3"/>
      <c r="G28" s="4"/>
      <c r="H28" s="22">
        <v>0</v>
      </c>
      <c r="I28" s="100"/>
    </row>
    <row r="29" spans="1:9">
      <c r="A29" s="255" t="s">
        <v>79</v>
      </c>
      <c r="B29" s="256"/>
      <c r="C29" s="256"/>
      <c r="D29" s="256"/>
      <c r="E29" s="256"/>
      <c r="F29" s="256"/>
      <c r="G29" s="257"/>
      <c r="H29" s="184"/>
      <c r="I29" s="185"/>
    </row>
    <row r="30" spans="1:9" ht="15.75" thickBot="1">
      <c r="A30" s="126"/>
      <c r="B30" s="200"/>
      <c r="C30" s="200"/>
      <c r="D30" s="200"/>
      <c r="E30" s="200"/>
      <c r="F30" s="200"/>
      <c r="G30" s="127"/>
      <c r="H30" s="253"/>
      <c r="I30" s="254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128">
        <v>9235.4599999999991</v>
      </c>
      <c r="I31" s="129"/>
    </row>
    <row r="32" spans="1:9">
      <c r="A32" s="17" t="s">
        <v>23</v>
      </c>
      <c r="B32" s="18"/>
      <c r="C32" s="18"/>
      <c r="D32" s="18"/>
      <c r="E32" s="18"/>
      <c r="F32" s="18"/>
      <c r="G32" s="19"/>
      <c r="H32" s="29">
        <v>45750.720000000001</v>
      </c>
      <c r="I32" s="48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2"/>
      <c r="H33" s="182">
        <v>43410.93</v>
      </c>
      <c r="I33" s="183"/>
    </row>
    <row r="34" spans="1:9" ht="15.75" thickBot="1">
      <c r="A34" s="147"/>
      <c r="B34" s="148"/>
      <c r="C34" s="148"/>
      <c r="D34" s="148"/>
      <c r="E34" s="148"/>
      <c r="F34" s="148"/>
      <c r="G34" s="149"/>
      <c r="H34" s="251"/>
      <c r="I34" s="252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H11+H28</f>
        <v>181338.40000000002</v>
      </c>
      <c r="I35" s="23"/>
    </row>
    <row r="36" spans="1:9">
      <c r="A36" s="24"/>
      <c r="B36" s="25"/>
      <c r="C36" s="25"/>
      <c r="D36" s="25"/>
      <c r="E36" s="25"/>
      <c r="F36" s="25"/>
      <c r="G36" s="26"/>
      <c r="H36" s="27"/>
      <c r="I36" s="28"/>
    </row>
    <row r="37" spans="1:9">
      <c r="A37" s="17" t="s">
        <v>67</v>
      </c>
      <c r="B37" s="18"/>
      <c r="C37" s="18"/>
      <c r="D37" s="18"/>
      <c r="E37" s="18"/>
      <c r="F37" s="18"/>
      <c r="G37" s="19"/>
      <c r="H37" s="41">
        <v>210566.12</v>
      </c>
      <c r="I37" s="30"/>
    </row>
    <row r="38" spans="1:9">
      <c r="A38" s="17" t="s">
        <v>84</v>
      </c>
      <c r="B38" s="18"/>
      <c r="C38" s="18"/>
      <c r="D38" s="18"/>
      <c r="E38" s="18"/>
      <c r="F38" s="18"/>
      <c r="G38" s="19"/>
      <c r="H38" s="29">
        <f>H4+H11-H26-H37</f>
        <v>117967.38</v>
      </c>
      <c r="I38" s="48"/>
    </row>
    <row r="39" spans="1:9">
      <c r="A39" s="17" t="s">
        <v>85</v>
      </c>
      <c r="B39" s="18"/>
      <c r="C39" s="18"/>
      <c r="D39" s="18"/>
      <c r="E39" s="18"/>
      <c r="F39" s="18"/>
      <c r="G39" s="18"/>
      <c r="H39" s="29">
        <f>H8+H9+H6-H7</f>
        <v>52236.790000000008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11575.25</v>
      </c>
      <c r="I40" s="48"/>
    </row>
    <row r="41" spans="1:9">
      <c r="A41" s="41"/>
      <c r="B41" s="42"/>
      <c r="C41" s="42"/>
      <c r="D41" s="42"/>
      <c r="E41" s="42"/>
      <c r="F41" s="42"/>
      <c r="G41" s="30"/>
      <c r="H41" s="41"/>
      <c r="I41" s="30"/>
    </row>
    <row r="42" spans="1:9">
      <c r="A42" s="12" t="s">
        <v>14</v>
      </c>
      <c r="B42" s="13"/>
      <c r="C42" s="13"/>
      <c r="D42" s="13"/>
      <c r="E42" s="13"/>
      <c r="F42" s="13"/>
      <c r="G42" s="14"/>
      <c r="H42" s="184"/>
      <c r="I42" s="185"/>
    </row>
    <row r="43" spans="1:9">
      <c r="A43" s="70" t="s">
        <v>10</v>
      </c>
      <c r="B43" s="71"/>
      <c r="C43" s="71"/>
      <c r="D43" s="71"/>
      <c r="E43" s="71"/>
      <c r="F43" s="71"/>
      <c r="G43" s="72"/>
      <c r="H43" s="247">
        <v>12.65</v>
      </c>
      <c r="I43" s="248"/>
    </row>
    <row r="44" spans="1:9" ht="15.75" thickBot="1">
      <c r="A44" s="249" t="s">
        <v>16</v>
      </c>
      <c r="B44" s="250"/>
      <c r="C44" s="250"/>
      <c r="D44" s="250"/>
      <c r="E44" s="250"/>
      <c r="F44" s="250"/>
      <c r="G44" s="250"/>
      <c r="H44" s="168">
        <f>(H11+H32)/(H9+H26+H33)*H43</f>
        <v>11.880051058940358</v>
      </c>
      <c r="I44" s="169"/>
    </row>
    <row r="48" spans="1:9">
      <c r="A48" s="69" t="s">
        <v>11</v>
      </c>
      <c r="B48" s="69"/>
      <c r="C48" s="69"/>
      <c r="G48" s="69" t="s">
        <v>17</v>
      </c>
      <c r="H48" s="69"/>
      <c r="I48" s="69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8:C48"/>
    <mergeCell ref="G48:I48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M9" sqref="M9"/>
    </sheetView>
  </sheetViews>
  <sheetFormatPr defaultRowHeight="15"/>
  <sheetData>
    <row r="1" spans="1:9" ht="18.75">
      <c r="A1" s="31" t="s">
        <v>114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115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52" t="s">
        <v>116</v>
      </c>
      <c r="B4" s="153"/>
      <c r="C4" s="153"/>
      <c r="D4" s="153"/>
      <c r="E4" s="153"/>
      <c r="F4" s="153"/>
      <c r="G4" s="75"/>
      <c r="H4" s="101">
        <v>111345.23</v>
      </c>
      <c r="I4" s="102"/>
    </row>
    <row r="5" spans="1:9">
      <c r="A5" s="43"/>
      <c r="B5" s="136"/>
      <c r="C5" s="136"/>
      <c r="D5" s="136"/>
      <c r="E5" s="136"/>
      <c r="F5" s="136"/>
      <c r="G5" s="44"/>
      <c r="H5" s="41"/>
      <c r="I5" s="30"/>
    </row>
    <row r="6" spans="1:9">
      <c r="A6" s="17" t="s">
        <v>117</v>
      </c>
      <c r="B6" s="18"/>
      <c r="C6" s="18"/>
      <c r="D6" s="18"/>
      <c r="E6" s="18"/>
      <c r="F6" s="18"/>
      <c r="G6" s="19"/>
      <c r="H6" s="41">
        <v>261794.82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284">
        <v>232953</v>
      </c>
      <c r="I7" s="285"/>
    </row>
    <row r="8" spans="1:9">
      <c r="A8" s="49" t="s">
        <v>19</v>
      </c>
      <c r="B8" s="50"/>
      <c r="C8" s="50"/>
      <c r="D8" s="50"/>
      <c r="E8" s="50"/>
      <c r="F8" s="50"/>
      <c r="G8" s="51"/>
      <c r="H8" s="172">
        <v>216491.71</v>
      </c>
      <c r="I8" s="173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4994.8900000000003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H12+H13+H14+H15+H17+H18+H29+H20+H21+H22+H23+H24+H25+H19</f>
        <v>257259.52000000002</v>
      </c>
      <c r="I11" s="60"/>
    </row>
    <row r="12" spans="1:9">
      <c r="A12" s="61" t="s">
        <v>100</v>
      </c>
      <c r="B12" s="62"/>
      <c r="C12" s="62"/>
      <c r="D12" s="62"/>
      <c r="E12" s="62"/>
      <c r="F12" s="62"/>
      <c r="G12" s="63"/>
      <c r="H12" s="64">
        <v>5730.49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931.01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4724.03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54">
        <v>6000</v>
      </c>
      <c r="I17" s="55"/>
    </row>
    <row r="18" spans="1:9">
      <c r="A18" s="277" t="s">
        <v>5</v>
      </c>
      <c r="B18" s="278"/>
      <c r="C18" s="278"/>
      <c r="D18" s="278"/>
      <c r="E18" s="278"/>
      <c r="F18" s="278"/>
      <c r="G18" s="279"/>
      <c r="H18" s="280"/>
      <c r="I18" s="281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275">
        <v>5712</v>
      </c>
      <c r="I19" s="27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282">
        <v>0</v>
      </c>
      <c r="I20" s="283"/>
    </row>
    <row r="21" spans="1:9">
      <c r="A21" s="70" t="s">
        <v>6</v>
      </c>
      <c r="B21" s="71"/>
      <c r="C21" s="71"/>
      <c r="D21" s="71"/>
      <c r="E21" s="71"/>
      <c r="F21" s="71"/>
      <c r="G21" s="72"/>
      <c r="H21" s="263"/>
      <c r="I21" s="265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263">
        <v>4999.8900000000003</v>
      </c>
      <c r="I22" s="265"/>
    </row>
    <row r="23" spans="1:9">
      <c r="A23" s="70" t="s">
        <v>7</v>
      </c>
      <c r="B23" s="71"/>
      <c r="C23" s="71"/>
      <c r="D23" s="71"/>
      <c r="E23" s="71"/>
      <c r="F23" s="71"/>
      <c r="G23" s="72"/>
      <c r="H23" s="263">
        <v>70343.28</v>
      </c>
      <c r="I23" s="265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275">
        <v>121514.02</v>
      </c>
      <c r="I24" s="276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273">
        <v>37304.800000000003</v>
      </c>
      <c r="I25" s="274"/>
    </row>
    <row r="26" spans="1:9" ht="15.75" thickBot="1">
      <c r="A26" s="56" t="s">
        <v>103</v>
      </c>
      <c r="B26" s="57"/>
      <c r="C26" s="57"/>
      <c r="D26" s="57"/>
      <c r="E26" s="57"/>
      <c r="F26" s="57"/>
      <c r="G26" s="58"/>
      <c r="H26" s="99">
        <v>239167.34</v>
      </c>
      <c r="I26" s="100"/>
    </row>
    <row r="27" spans="1:9" ht="15.75" thickBot="1">
      <c r="A27" s="33"/>
      <c r="B27" s="34"/>
      <c r="C27" s="34"/>
      <c r="D27" s="34"/>
      <c r="E27" s="34"/>
      <c r="F27" s="34"/>
      <c r="G27" s="35"/>
      <c r="H27" s="268"/>
      <c r="I27" s="269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270" t="s">
        <v>22</v>
      </c>
      <c r="B29" s="271"/>
      <c r="C29" s="271"/>
      <c r="D29" s="271"/>
      <c r="E29" s="271"/>
      <c r="F29" s="271"/>
      <c r="G29" s="272"/>
      <c r="H29" s="273"/>
      <c r="I29" s="274"/>
    </row>
    <row r="30" spans="1:9" ht="15.75" thickBot="1">
      <c r="A30" s="263"/>
      <c r="B30" s="264"/>
      <c r="C30" s="264"/>
      <c r="D30" s="264"/>
      <c r="E30" s="264"/>
      <c r="F30" s="264"/>
      <c r="G30" s="265"/>
      <c r="H30" s="263"/>
      <c r="I30" s="265"/>
    </row>
    <row r="31" spans="1:9">
      <c r="A31" s="242" t="s">
        <v>48</v>
      </c>
      <c r="B31" s="243"/>
      <c r="C31" s="243"/>
      <c r="D31" s="243"/>
      <c r="E31" s="243"/>
      <c r="F31" s="243"/>
      <c r="G31" s="244"/>
      <c r="H31" s="266">
        <v>11479.62</v>
      </c>
      <c r="I31" s="267"/>
    </row>
    <row r="32" spans="1:9">
      <c r="A32" s="17" t="s">
        <v>23</v>
      </c>
      <c r="B32" s="18"/>
      <c r="C32" s="18"/>
      <c r="D32" s="18"/>
      <c r="E32" s="18"/>
      <c r="F32" s="18"/>
      <c r="G32" s="19"/>
      <c r="H32" s="41">
        <v>60770.04</v>
      </c>
      <c r="I32" s="30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1"/>
      <c r="H33" s="90">
        <v>56541.09</v>
      </c>
      <c r="I33" s="91"/>
    </row>
    <row r="34" spans="1:9" ht="15.75" thickBot="1">
      <c r="A34" s="258"/>
      <c r="B34" s="259"/>
      <c r="C34" s="259"/>
      <c r="D34" s="259"/>
      <c r="E34" s="259"/>
      <c r="F34" s="259"/>
      <c r="G34" s="260"/>
      <c r="H34" s="258"/>
      <c r="I34" s="260"/>
    </row>
    <row r="35" spans="1:9" ht="15.75" thickBot="1">
      <c r="A35" s="144" t="s">
        <v>9</v>
      </c>
      <c r="B35" s="145"/>
      <c r="C35" s="145"/>
      <c r="D35" s="145"/>
      <c r="E35" s="145"/>
      <c r="F35" s="145"/>
      <c r="G35" s="146"/>
      <c r="H35" s="261">
        <f>H11+H28</f>
        <v>257259.52000000002</v>
      </c>
      <c r="I35" s="262"/>
    </row>
    <row r="36" spans="1:9">
      <c r="A36" s="134"/>
      <c r="B36" s="219"/>
      <c r="C36" s="219"/>
      <c r="D36" s="219"/>
      <c r="E36" s="219"/>
      <c r="F36" s="219"/>
      <c r="G36" s="135"/>
      <c r="H36" s="24"/>
      <c r="I36" s="26"/>
    </row>
    <row r="37" spans="1:9">
      <c r="A37" s="152" t="s">
        <v>118</v>
      </c>
      <c r="B37" s="153"/>
      <c r="C37" s="153"/>
      <c r="D37" s="153"/>
      <c r="E37" s="153"/>
      <c r="F37" s="153"/>
      <c r="G37" s="75"/>
      <c r="H37" s="29">
        <f>H4+H11-H26</f>
        <v>129437.41</v>
      </c>
      <c r="I37" s="48"/>
    </row>
    <row r="38" spans="1:9">
      <c r="A38" s="17" t="s">
        <v>67</v>
      </c>
      <c r="B38" s="18"/>
      <c r="C38" s="18"/>
      <c r="D38" s="18"/>
      <c r="E38" s="18"/>
      <c r="F38" s="18"/>
      <c r="G38" s="19"/>
      <c r="H38" s="29">
        <v>221845.61</v>
      </c>
      <c r="I38" s="48"/>
    </row>
    <row r="39" spans="1:9">
      <c r="A39" s="17" t="s">
        <v>96</v>
      </c>
      <c r="B39" s="18"/>
      <c r="C39" s="18"/>
      <c r="D39" s="18"/>
      <c r="E39" s="18"/>
      <c r="F39" s="18"/>
      <c r="G39" s="19"/>
      <c r="H39" s="29">
        <f>H6+H7-H8-H9-H38</f>
        <v>51415.609999999986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15708.570000000007</v>
      </c>
      <c r="I40" s="48"/>
    </row>
    <row r="41" spans="1:9">
      <c r="A41" s="255"/>
      <c r="B41" s="256"/>
      <c r="C41" s="256"/>
      <c r="D41" s="256"/>
      <c r="E41" s="256"/>
      <c r="F41" s="256"/>
      <c r="G41" s="257"/>
      <c r="H41" s="43"/>
      <c r="I41" s="44"/>
    </row>
    <row r="42" spans="1:9">
      <c r="A42" s="152" t="s">
        <v>14</v>
      </c>
      <c r="B42" s="153"/>
      <c r="C42" s="153"/>
      <c r="D42" s="153"/>
      <c r="E42" s="153"/>
      <c r="F42" s="153"/>
      <c r="G42" s="203"/>
      <c r="H42" s="15"/>
      <c r="I42" s="16"/>
    </row>
    <row r="43" spans="1:9">
      <c r="A43" s="70" t="s">
        <v>10</v>
      </c>
      <c r="B43" s="71"/>
      <c r="C43" s="71"/>
      <c r="D43" s="71"/>
      <c r="E43" s="71"/>
      <c r="F43" s="71"/>
      <c r="G43" s="72"/>
      <c r="H43" s="122">
        <v>13.65</v>
      </c>
      <c r="I43" s="204"/>
    </row>
    <row r="44" spans="1:9" ht="15.75" thickBot="1">
      <c r="A44" s="87" t="s">
        <v>119</v>
      </c>
      <c r="B44" s="88"/>
      <c r="C44" s="88"/>
      <c r="D44" s="88"/>
      <c r="E44" s="88"/>
      <c r="F44" s="88"/>
      <c r="G44" s="89"/>
      <c r="H44" s="90">
        <f>(H7+H11+H32)/(H8+H9+H26+H33)*H43</f>
        <v>14.541732823689353</v>
      </c>
      <c r="I44" s="91"/>
    </row>
    <row r="47" spans="1:9">
      <c r="A47" s="69" t="s">
        <v>11</v>
      </c>
      <c r="B47" s="69"/>
      <c r="C47" s="69"/>
      <c r="G47" s="69" t="s">
        <v>17</v>
      </c>
      <c r="H47" s="69"/>
      <c r="I47" s="69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C47"/>
    <mergeCell ref="G47:I47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L8" sqref="L8"/>
    </sheetView>
  </sheetViews>
  <sheetFormatPr defaultRowHeight="15"/>
  <sheetData>
    <row r="1" spans="1:9" ht="18.75">
      <c r="A1" s="31" t="s">
        <v>120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36" t="s">
        <v>0</v>
      </c>
      <c r="I3" s="37"/>
    </row>
    <row r="4" spans="1:9">
      <c r="A4" s="152" t="s">
        <v>121</v>
      </c>
      <c r="B4" s="153"/>
      <c r="C4" s="153"/>
      <c r="D4" s="153"/>
      <c r="E4" s="153"/>
      <c r="F4" s="153"/>
      <c r="G4" s="75"/>
      <c r="H4" s="134">
        <v>149348.04999999999</v>
      </c>
      <c r="I4" s="135"/>
    </row>
    <row r="5" spans="1:9">
      <c r="A5" s="43"/>
      <c r="B5" s="136"/>
      <c r="C5" s="136"/>
      <c r="D5" s="136"/>
      <c r="E5" s="136"/>
      <c r="F5" s="136"/>
      <c r="G5" s="136"/>
      <c r="H5" s="15"/>
      <c r="I5" s="16"/>
    </row>
    <row r="6" spans="1:9">
      <c r="A6" s="17" t="s">
        <v>69</v>
      </c>
      <c r="B6" s="18"/>
      <c r="C6" s="18"/>
      <c r="D6" s="18"/>
      <c r="E6" s="18"/>
      <c r="F6" s="18"/>
      <c r="G6" s="18"/>
      <c r="H6" s="29">
        <v>18261.8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240253.8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0"/>
      <c r="H8" s="43">
        <v>228177.89</v>
      </c>
      <c r="I8" s="44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18960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0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H12+H13+H14+H15+H17+H18+H20+H21+H22+H23+H24+H25+H19</f>
        <v>261694.56</v>
      </c>
      <c r="I11" s="179"/>
    </row>
    <row r="12" spans="1:9">
      <c r="A12" s="61" t="s">
        <v>111</v>
      </c>
      <c r="B12" s="62"/>
      <c r="C12" s="62"/>
      <c r="D12" s="62"/>
      <c r="E12" s="62"/>
      <c r="F12" s="62"/>
      <c r="G12" s="62"/>
      <c r="H12" s="64">
        <v>5941.53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931.01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4724.03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70</v>
      </c>
      <c r="B17" s="13"/>
      <c r="C17" s="13"/>
      <c r="D17" s="13"/>
      <c r="E17" s="13"/>
      <c r="F17" s="13"/>
      <c r="G17" s="140"/>
      <c r="H17" s="15">
        <v>0</v>
      </c>
      <c r="I17" s="16"/>
    </row>
    <row r="18" spans="1:9">
      <c r="A18" s="277" t="s">
        <v>5</v>
      </c>
      <c r="B18" s="278"/>
      <c r="C18" s="278"/>
      <c r="D18" s="278"/>
      <c r="E18" s="278"/>
      <c r="F18" s="278"/>
      <c r="G18" s="288"/>
      <c r="H18" s="280">
        <v>0</v>
      </c>
      <c r="I18" s="281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275">
        <v>5712</v>
      </c>
      <c r="I19" s="276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282">
        <v>1075</v>
      </c>
      <c r="I20" s="283"/>
    </row>
    <row r="21" spans="1:9">
      <c r="A21" s="70" t="s">
        <v>6</v>
      </c>
      <c r="B21" s="71"/>
      <c r="C21" s="71"/>
      <c r="D21" s="71"/>
      <c r="E21" s="71"/>
      <c r="F21" s="71"/>
      <c r="G21" s="71"/>
      <c r="H21" s="263"/>
      <c r="I21" s="265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263">
        <v>4999.8900000000003</v>
      </c>
      <c r="I22" s="265"/>
    </row>
    <row r="23" spans="1:9">
      <c r="A23" s="70" t="s">
        <v>7</v>
      </c>
      <c r="B23" s="71"/>
      <c r="C23" s="71"/>
      <c r="D23" s="71"/>
      <c r="E23" s="71"/>
      <c r="F23" s="71"/>
      <c r="G23" s="71"/>
      <c r="H23" s="263">
        <v>70343.28</v>
      </c>
      <c r="I23" s="265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273">
        <v>128514.02</v>
      </c>
      <c r="I24" s="27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275">
        <v>39453.800000000003</v>
      </c>
      <c r="I25" s="276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261572.35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268"/>
      <c r="I27" s="269"/>
    </row>
    <row r="28" spans="1:9">
      <c r="A28" s="242" t="s">
        <v>48</v>
      </c>
      <c r="B28" s="243"/>
      <c r="C28" s="243"/>
      <c r="D28" s="243"/>
      <c r="E28" s="243"/>
      <c r="F28" s="243"/>
      <c r="G28" s="244"/>
      <c r="H28" s="286">
        <v>11755.08</v>
      </c>
      <c r="I28" s="287"/>
    </row>
    <row r="29" spans="1:9">
      <c r="A29" s="17" t="s">
        <v>23</v>
      </c>
      <c r="B29" s="18"/>
      <c r="C29" s="18"/>
      <c r="D29" s="18"/>
      <c r="E29" s="18"/>
      <c r="F29" s="18"/>
      <c r="G29" s="19"/>
      <c r="H29" s="29">
        <v>62674.2</v>
      </c>
      <c r="I29" s="48"/>
    </row>
    <row r="30" spans="1:9" ht="15.75" thickBot="1">
      <c r="A30" s="130" t="s">
        <v>24</v>
      </c>
      <c r="B30" s="131"/>
      <c r="C30" s="131"/>
      <c r="D30" s="131"/>
      <c r="E30" s="131"/>
      <c r="F30" s="131"/>
      <c r="G30" s="132"/>
      <c r="H30" s="90">
        <v>60177.43</v>
      </c>
      <c r="I30" s="91"/>
    </row>
    <row r="31" spans="1:9" ht="15.75" thickBot="1">
      <c r="A31" s="258"/>
      <c r="B31" s="259"/>
      <c r="C31" s="259"/>
      <c r="D31" s="259"/>
      <c r="E31" s="259"/>
      <c r="F31" s="259"/>
      <c r="G31" s="260"/>
      <c r="H31" s="258"/>
      <c r="I31" s="260"/>
    </row>
    <row r="32" spans="1:9" ht="15.75" thickBot="1">
      <c r="A32" s="2" t="s">
        <v>9</v>
      </c>
      <c r="B32" s="3"/>
      <c r="C32" s="3"/>
      <c r="D32" s="3"/>
      <c r="E32" s="3"/>
      <c r="F32" s="3"/>
      <c r="G32" s="3"/>
      <c r="H32" s="22">
        <f>H11</f>
        <v>261694.56</v>
      </c>
      <c r="I32" s="100"/>
    </row>
    <row r="33" spans="1:9">
      <c r="A33" s="134"/>
      <c r="B33" s="219"/>
      <c r="C33" s="219"/>
      <c r="D33" s="219"/>
      <c r="E33" s="219"/>
      <c r="F33" s="219"/>
      <c r="G33" s="219"/>
      <c r="H33" s="24"/>
      <c r="I33" s="26"/>
    </row>
    <row r="34" spans="1:9">
      <c r="A34" s="17" t="s">
        <v>67</v>
      </c>
      <c r="B34" s="18"/>
      <c r="C34" s="18"/>
      <c r="D34" s="18"/>
      <c r="E34" s="18"/>
      <c r="F34" s="18"/>
      <c r="G34" s="19"/>
      <c r="H34" s="41">
        <v>44507.07</v>
      </c>
      <c r="I34" s="30"/>
    </row>
    <row r="35" spans="1:9">
      <c r="A35" s="152" t="s">
        <v>122</v>
      </c>
      <c r="B35" s="153"/>
      <c r="C35" s="153"/>
      <c r="D35" s="153"/>
      <c r="E35" s="153"/>
      <c r="F35" s="153"/>
      <c r="G35" s="75"/>
      <c r="H35" s="29">
        <f>H4+H11-H26-H34</f>
        <v>104963.18999999997</v>
      </c>
      <c r="I35" s="48"/>
    </row>
    <row r="36" spans="1:9">
      <c r="A36" s="17" t="s">
        <v>85</v>
      </c>
      <c r="B36" s="18"/>
      <c r="C36" s="18"/>
      <c r="D36" s="18"/>
      <c r="E36" s="18"/>
      <c r="F36" s="18"/>
      <c r="G36" s="18"/>
      <c r="H36" s="29">
        <f>H6+H8+H9-H7</f>
        <v>25145.890000000014</v>
      </c>
      <c r="I36" s="48"/>
    </row>
    <row r="37" spans="1:9">
      <c r="A37" s="75" t="s">
        <v>53</v>
      </c>
      <c r="B37" s="18"/>
      <c r="C37" s="18"/>
      <c r="D37" s="18"/>
      <c r="E37" s="18"/>
      <c r="F37" s="18"/>
      <c r="G37" s="18"/>
      <c r="H37" s="29">
        <f>H28+H29-H30</f>
        <v>14251.849999999999</v>
      </c>
      <c r="I37" s="48"/>
    </row>
    <row r="38" spans="1:9">
      <c r="A38" s="255"/>
      <c r="B38" s="256"/>
      <c r="C38" s="256"/>
      <c r="D38" s="256"/>
      <c r="E38" s="256"/>
      <c r="F38" s="256"/>
      <c r="G38" s="256"/>
      <c r="H38" s="43"/>
      <c r="I38" s="44"/>
    </row>
    <row r="39" spans="1:9">
      <c r="A39" s="152" t="s">
        <v>14</v>
      </c>
      <c r="B39" s="153"/>
      <c r="C39" s="153"/>
      <c r="D39" s="153"/>
      <c r="E39" s="153"/>
      <c r="F39" s="153"/>
      <c r="G39" s="75"/>
      <c r="H39" s="15"/>
      <c r="I39" s="16"/>
    </row>
    <row r="40" spans="1:9">
      <c r="A40" s="70" t="s">
        <v>10</v>
      </c>
      <c r="B40" s="71"/>
      <c r="C40" s="71"/>
      <c r="D40" s="71"/>
      <c r="E40" s="71"/>
      <c r="F40" s="71"/>
      <c r="G40" s="71"/>
      <c r="H40" s="122">
        <v>13.65</v>
      </c>
      <c r="I40" s="204"/>
    </row>
    <row r="41" spans="1:9" ht="15.75" thickBot="1">
      <c r="A41" s="87" t="s">
        <v>123</v>
      </c>
      <c r="B41" s="88"/>
      <c r="C41" s="88"/>
      <c r="D41" s="88"/>
      <c r="E41" s="88"/>
      <c r="F41" s="88"/>
      <c r="G41" s="88"/>
      <c r="H41" s="90">
        <f>(H7+H11+H29)/(H8+H9+H26+H30)*H40</f>
        <v>13.547662131612027</v>
      </c>
      <c r="I41" s="91"/>
    </row>
    <row r="42" spans="1:9">
      <c r="H42" s="1"/>
      <c r="I42" s="1"/>
    </row>
    <row r="44" spans="1:9">
      <c r="A44" s="69" t="s">
        <v>11</v>
      </c>
      <c r="B44" s="69"/>
      <c r="C44" s="69"/>
      <c r="F44" s="69" t="s">
        <v>124</v>
      </c>
      <c r="G44" s="69"/>
      <c r="H44" s="69"/>
    </row>
  </sheetData>
  <mergeCells count="80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4:C44"/>
    <mergeCell ref="F44:H44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M15" sqref="M15"/>
    </sheetView>
  </sheetViews>
  <sheetFormatPr defaultRowHeight="15"/>
  <sheetData>
    <row r="1" spans="1:9" ht="18.75">
      <c r="A1" s="31" t="s">
        <v>37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38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>
      <c r="A4" s="38" t="s">
        <v>39</v>
      </c>
      <c r="B4" s="39"/>
      <c r="C4" s="39"/>
      <c r="D4" s="39"/>
      <c r="E4" s="39"/>
      <c r="F4" s="39"/>
      <c r="G4" s="40"/>
      <c r="H4" s="41">
        <v>236573.06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45" t="s">
        <v>40</v>
      </c>
      <c r="B6" s="46"/>
      <c r="C6" s="46"/>
      <c r="D6" s="46"/>
      <c r="E6" s="46"/>
      <c r="F6" s="46"/>
      <c r="G6" s="47"/>
      <c r="H6" s="29">
        <v>140692.46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181184.5</v>
      </c>
      <c r="I7" s="53"/>
    </row>
    <row r="8" spans="1:9">
      <c r="A8" s="12" t="s">
        <v>19</v>
      </c>
      <c r="B8" s="13"/>
      <c r="C8" s="13"/>
      <c r="D8" s="13"/>
      <c r="E8" s="13"/>
      <c r="F8" s="13"/>
      <c r="G8" s="14"/>
      <c r="H8" s="52">
        <v>98660.25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SUM(H12:H25)</f>
        <v>238601.40000000002</v>
      </c>
      <c r="I11" s="60"/>
    </row>
    <row r="12" spans="1:9">
      <c r="A12" s="61" t="s">
        <v>41</v>
      </c>
      <c r="B12" s="62"/>
      <c r="C12" s="62"/>
      <c r="D12" s="62"/>
      <c r="E12" s="62"/>
      <c r="F12" s="62"/>
      <c r="G12" s="63"/>
      <c r="H12" s="97">
        <v>51258.58</v>
      </c>
      <c r="I12" s="98"/>
    </row>
    <row r="13" spans="1:9">
      <c r="A13" s="12" t="s">
        <v>2</v>
      </c>
      <c r="B13" s="13"/>
      <c r="C13" s="13"/>
      <c r="D13" s="13"/>
      <c r="E13" s="13"/>
      <c r="F13" s="13"/>
      <c r="G13" s="14"/>
      <c r="H13" s="54">
        <v>966.6</v>
      </c>
      <c r="I13" s="55"/>
    </row>
    <row r="14" spans="1:9">
      <c r="A14" s="12" t="s">
        <v>3</v>
      </c>
      <c r="B14" s="13"/>
      <c r="C14" s="13"/>
      <c r="D14" s="13"/>
      <c r="E14" s="13"/>
      <c r="F14" s="13"/>
      <c r="G14" s="14"/>
      <c r="H14" s="54">
        <v>2720.8</v>
      </c>
      <c r="I14" s="55"/>
    </row>
    <row r="15" spans="1:9">
      <c r="A15" s="66" t="s">
        <v>4</v>
      </c>
      <c r="B15" s="67"/>
      <c r="C15" s="67"/>
      <c r="D15" s="67"/>
      <c r="E15" s="67"/>
      <c r="F15" s="67"/>
      <c r="G15" s="68"/>
      <c r="H15" s="54"/>
      <c r="I15" s="55"/>
    </row>
    <row r="16" spans="1:9">
      <c r="A16" s="66"/>
      <c r="B16" s="67"/>
      <c r="C16" s="67"/>
      <c r="D16" s="67"/>
      <c r="E16" s="67"/>
      <c r="F16" s="67"/>
      <c r="G16" s="68"/>
      <c r="H16" s="54"/>
      <c r="I16" s="55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54">
        <v>0</v>
      </c>
      <c r="I17" s="55"/>
    </row>
    <row r="18" spans="1:9">
      <c r="A18" s="12" t="s">
        <v>36</v>
      </c>
      <c r="B18" s="13"/>
      <c r="C18" s="13"/>
      <c r="D18" s="13"/>
      <c r="E18" s="13"/>
      <c r="F18" s="13"/>
      <c r="G18" s="14"/>
      <c r="H18" s="54">
        <v>1260</v>
      </c>
      <c r="I18" s="55"/>
    </row>
    <row r="19" spans="1:9">
      <c r="A19" s="82" t="s">
        <v>5</v>
      </c>
      <c r="B19" s="83"/>
      <c r="C19" s="83"/>
      <c r="D19" s="83"/>
      <c r="E19" s="83"/>
      <c r="F19" s="83"/>
      <c r="G19" s="84"/>
      <c r="H19" s="54"/>
      <c r="I19" s="55"/>
    </row>
    <row r="20" spans="1:9">
      <c r="A20" s="12" t="s">
        <v>12</v>
      </c>
      <c r="B20" s="13"/>
      <c r="C20" s="13"/>
      <c r="D20" s="13"/>
      <c r="E20" s="13"/>
      <c r="F20" s="13"/>
      <c r="G20" s="14"/>
      <c r="H20" s="85">
        <v>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85"/>
      <c r="I21" s="86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73">
        <v>4475</v>
      </c>
      <c r="I22" s="74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42602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85">
        <v>103533.6</v>
      </c>
      <c r="I24" s="86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31784.82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134995.41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21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61" t="s">
        <v>22</v>
      </c>
      <c r="B29" s="62"/>
      <c r="C29" s="62"/>
      <c r="D29" s="62"/>
      <c r="E29" s="62"/>
      <c r="F29" s="62"/>
      <c r="G29" s="63"/>
      <c r="H29" s="27"/>
      <c r="I29" s="28"/>
    </row>
    <row r="30" spans="1:9" ht="15.75" thickBot="1">
      <c r="A30" s="7"/>
      <c r="B30" s="8"/>
      <c r="C30" s="8"/>
      <c r="D30" s="8"/>
      <c r="E30" s="8"/>
      <c r="F30" s="8"/>
      <c r="G30" s="9"/>
      <c r="H30" s="10"/>
      <c r="I30" s="11"/>
    </row>
    <row r="31" spans="1:9" ht="15.75" thickBot="1">
      <c r="A31" s="2" t="s">
        <v>9</v>
      </c>
      <c r="B31" s="3"/>
      <c r="C31" s="3"/>
      <c r="D31" s="3"/>
      <c r="E31" s="3"/>
      <c r="F31" s="3"/>
      <c r="G31" s="4"/>
      <c r="H31" s="22">
        <f>H11+H28</f>
        <v>238601.40000000002</v>
      </c>
      <c r="I31" s="23"/>
    </row>
    <row r="32" spans="1:9">
      <c r="A32" s="24"/>
      <c r="B32" s="25"/>
      <c r="C32" s="25"/>
      <c r="D32" s="25"/>
      <c r="E32" s="25"/>
      <c r="F32" s="25"/>
      <c r="G32" s="26"/>
      <c r="H32" s="27"/>
      <c r="I32" s="28"/>
    </row>
    <row r="33" spans="1:9">
      <c r="A33" s="17" t="s">
        <v>42</v>
      </c>
      <c r="B33" s="18"/>
      <c r="C33" s="18"/>
      <c r="D33" s="18"/>
      <c r="E33" s="18"/>
      <c r="F33" s="18"/>
      <c r="G33" s="19"/>
      <c r="H33" s="29">
        <f>H4+H11-H26</f>
        <v>340179.05000000005</v>
      </c>
      <c r="I33" s="30"/>
    </row>
    <row r="34" spans="1:9">
      <c r="A34" s="17" t="s">
        <v>43</v>
      </c>
      <c r="B34" s="18"/>
      <c r="C34" s="18"/>
      <c r="D34" s="18"/>
      <c r="E34" s="18"/>
      <c r="F34" s="18"/>
      <c r="G34" s="19"/>
      <c r="H34" s="20">
        <f>H6+H7-H8</f>
        <v>223216.70999999996</v>
      </c>
      <c r="I34" s="21"/>
    </row>
    <row r="35" spans="1:9">
      <c r="A35" s="76"/>
      <c r="B35" s="77"/>
      <c r="C35" s="77"/>
      <c r="D35" s="77"/>
      <c r="E35" s="77"/>
      <c r="F35" s="77"/>
      <c r="G35" s="78"/>
      <c r="H35" s="76"/>
      <c r="I35" s="78"/>
    </row>
    <row r="36" spans="1:9">
      <c r="A36" s="12" t="s">
        <v>14</v>
      </c>
      <c r="B36" s="13"/>
      <c r="C36" s="13"/>
      <c r="D36" s="13"/>
      <c r="E36" s="13"/>
      <c r="F36" s="13"/>
      <c r="G36" s="14"/>
      <c r="H36" s="15"/>
      <c r="I36" s="16"/>
    </row>
    <row r="37" spans="1:9">
      <c r="A37" s="70" t="s">
        <v>10</v>
      </c>
      <c r="B37" s="71"/>
      <c r="C37" s="71"/>
      <c r="D37" s="71"/>
      <c r="E37" s="71"/>
      <c r="F37" s="71"/>
      <c r="G37" s="72"/>
      <c r="H37" s="29">
        <v>20</v>
      </c>
      <c r="I37" s="48"/>
    </row>
    <row r="38" spans="1:9" ht="15.75" thickBot="1">
      <c r="A38" s="87" t="s">
        <v>16</v>
      </c>
      <c r="B38" s="88"/>
      <c r="C38" s="88"/>
      <c r="D38" s="88"/>
      <c r="E38" s="88"/>
      <c r="F38" s="88"/>
      <c r="G38" s="89"/>
      <c r="H38" s="90">
        <f>(H7+H11)/(H8+H26)*H37</f>
        <v>35.932012089927547</v>
      </c>
      <c r="I38" s="91"/>
    </row>
    <row r="41" spans="1:9">
      <c r="A41" s="69" t="s">
        <v>11</v>
      </c>
      <c r="B41" s="69"/>
      <c r="C41" s="69"/>
      <c r="G41" s="69" t="s">
        <v>17</v>
      </c>
      <c r="H41" s="69"/>
      <c r="I41" s="69"/>
    </row>
  </sheetData>
  <mergeCells count="7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6"/>
  <sheetViews>
    <sheetView topLeftCell="A25" workbookViewId="0">
      <selection activeCell="K11" sqref="K11"/>
    </sheetView>
  </sheetViews>
  <sheetFormatPr defaultRowHeight="15"/>
  <sheetData>
    <row r="1" spans="1:9" ht="18.75">
      <c r="A1" s="31" t="s">
        <v>125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290" t="s">
        <v>56</v>
      </c>
      <c r="D2" s="290"/>
      <c r="E2" s="290"/>
      <c r="F2" s="290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39</v>
      </c>
      <c r="B4" s="18"/>
      <c r="C4" s="18"/>
      <c r="D4" s="18"/>
      <c r="E4" s="18"/>
      <c r="F4" s="18"/>
      <c r="G4" s="19"/>
      <c r="H4" s="194">
        <v>218743.31</v>
      </c>
      <c r="I4" s="195"/>
    </row>
    <row r="5" spans="1:9">
      <c r="A5" s="152"/>
      <c r="B5" s="153"/>
      <c r="C5" s="153"/>
      <c r="D5" s="153"/>
      <c r="E5" s="153"/>
      <c r="F5" s="153"/>
      <c r="G5" s="203"/>
      <c r="H5" s="41"/>
      <c r="I5" s="30"/>
    </row>
    <row r="6" spans="1:9">
      <c r="A6" s="152" t="s">
        <v>69</v>
      </c>
      <c r="B6" s="153"/>
      <c r="C6" s="153"/>
      <c r="D6" s="153"/>
      <c r="E6" s="153"/>
      <c r="F6" s="153"/>
      <c r="G6" s="203"/>
      <c r="H6" s="29">
        <v>43098.75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281077.14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172">
        <v>264992.61</v>
      </c>
      <c r="I8" s="173"/>
    </row>
    <row r="9" spans="1:9">
      <c r="A9" s="12" t="s">
        <v>1</v>
      </c>
      <c r="B9" s="13"/>
      <c r="C9" s="13"/>
      <c r="D9" s="13"/>
      <c r="E9" s="13"/>
      <c r="F9" s="13"/>
      <c r="G9" s="14"/>
      <c r="H9" s="54">
        <v>33360</v>
      </c>
      <c r="I9" s="55"/>
    </row>
    <row r="10" spans="1:9" ht="15.75" thickBot="1">
      <c r="A10" s="43"/>
      <c r="B10" s="136"/>
      <c r="C10" s="136"/>
      <c r="D10" s="136"/>
      <c r="E10" s="136"/>
      <c r="F10" s="136"/>
      <c r="G10" s="44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H12+H14+H18+H19+H20+H21+H23+H24+H25+H17+H13+H22</f>
        <v>310403.30000000005</v>
      </c>
      <c r="I11" s="289"/>
    </row>
    <row r="12" spans="1:9">
      <c r="A12" s="61" t="s">
        <v>111</v>
      </c>
      <c r="B12" s="62"/>
      <c r="C12" s="62"/>
      <c r="D12" s="62"/>
      <c r="E12" s="62"/>
      <c r="F12" s="62"/>
      <c r="G12" s="63"/>
      <c r="H12" s="64">
        <v>6347.59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1116.69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5666.18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 t="s">
        <v>126</v>
      </c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70" t="s">
        <v>127</v>
      </c>
      <c r="B19" s="71"/>
      <c r="C19" s="71"/>
      <c r="D19" s="71"/>
      <c r="E19" s="71"/>
      <c r="F19" s="71"/>
      <c r="G19" s="72"/>
      <c r="H19" s="85">
        <v>10562.4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4559.17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5997.06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84372.36</v>
      </c>
      <c r="I23" s="44"/>
    </row>
    <row r="24" spans="1:9">
      <c r="A24" s="70" t="s">
        <v>128</v>
      </c>
      <c r="B24" s="71"/>
      <c r="C24" s="71"/>
      <c r="D24" s="71"/>
      <c r="E24" s="71"/>
      <c r="F24" s="71"/>
      <c r="G24" s="72"/>
      <c r="H24" s="43">
        <v>146734.39000000001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45047.46</v>
      </c>
      <c r="I25" s="74"/>
    </row>
    <row r="26" spans="1:9" ht="15.75" thickBot="1">
      <c r="A26" s="56" t="s">
        <v>103</v>
      </c>
      <c r="B26" s="57"/>
      <c r="C26" s="57"/>
      <c r="D26" s="57"/>
      <c r="E26" s="57"/>
      <c r="F26" s="57"/>
      <c r="G26" s="58"/>
      <c r="H26" s="59">
        <v>292354.03999999998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 ht="15.75" thickBot="1">
      <c r="A29" s="7"/>
      <c r="B29" s="8"/>
      <c r="C29" s="8"/>
      <c r="D29" s="8"/>
      <c r="E29" s="8"/>
      <c r="F29" s="8"/>
      <c r="G29" s="9"/>
      <c r="H29" s="10"/>
      <c r="I29" s="11"/>
    </row>
    <row r="30" spans="1:9" ht="15.75" thickBot="1">
      <c r="A30" s="2" t="s">
        <v>129</v>
      </c>
      <c r="B30" s="3"/>
      <c r="C30" s="3"/>
      <c r="D30" s="3"/>
      <c r="E30" s="3"/>
      <c r="F30" s="3"/>
      <c r="G30" s="4"/>
      <c r="H30" s="22">
        <v>12740.47</v>
      </c>
      <c r="I30" s="23"/>
    </row>
    <row r="31" spans="1:9" ht="15.75" thickBot="1">
      <c r="A31" s="2" t="s">
        <v>23</v>
      </c>
      <c r="B31" s="3"/>
      <c r="C31" s="3"/>
      <c r="D31" s="3"/>
      <c r="E31" s="3"/>
      <c r="F31" s="3"/>
      <c r="G31" s="4"/>
      <c r="H31" s="22">
        <v>73323.66</v>
      </c>
      <c r="I31" s="23"/>
    </row>
    <row r="32" spans="1:9" ht="15.75" thickBot="1">
      <c r="A32" s="2" t="s">
        <v>24</v>
      </c>
      <c r="B32" s="3"/>
      <c r="C32" s="3"/>
      <c r="D32" s="3"/>
      <c r="E32" s="3"/>
      <c r="F32" s="3"/>
      <c r="G32" s="4"/>
      <c r="H32" s="22">
        <v>69116.990000000005</v>
      </c>
      <c r="I32" s="23"/>
    </row>
    <row r="33" spans="1:9" ht="15.75" thickBot="1">
      <c r="A33" s="99"/>
      <c r="B33" s="143"/>
      <c r="C33" s="143"/>
      <c r="D33" s="143"/>
      <c r="E33" s="143"/>
      <c r="F33" s="143"/>
      <c r="G33" s="100"/>
      <c r="H33" s="120"/>
      <c r="I33" s="121"/>
    </row>
    <row r="34" spans="1:9" ht="15.75" thickBot="1">
      <c r="A34" s="2" t="s">
        <v>9</v>
      </c>
      <c r="B34" s="3"/>
      <c r="C34" s="3"/>
      <c r="D34" s="3"/>
      <c r="E34" s="3"/>
      <c r="F34" s="3"/>
      <c r="G34" s="4"/>
      <c r="H34" s="22">
        <f>H11+H28</f>
        <v>310403.30000000005</v>
      </c>
      <c r="I34" s="23"/>
    </row>
    <row r="35" spans="1:9">
      <c r="A35" s="24"/>
      <c r="B35" s="25"/>
      <c r="C35" s="25"/>
      <c r="D35" s="25"/>
      <c r="E35" s="25"/>
      <c r="F35" s="25"/>
      <c r="G35" s="26"/>
      <c r="H35" s="24"/>
      <c r="I35" s="26"/>
    </row>
    <row r="36" spans="1:9">
      <c r="A36" s="17" t="s">
        <v>67</v>
      </c>
      <c r="B36" s="18"/>
      <c r="C36" s="18"/>
      <c r="D36" s="18"/>
      <c r="E36" s="18"/>
      <c r="F36" s="18"/>
      <c r="G36" s="19"/>
      <c r="H36" s="41">
        <v>140563.57</v>
      </c>
      <c r="I36" s="30"/>
    </row>
    <row r="37" spans="1:9">
      <c r="A37" s="17" t="s">
        <v>51</v>
      </c>
      <c r="B37" s="18"/>
      <c r="C37" s="18"/>
      <c r="D37" s="18"/>
      <c r="E37" s="18"/>
      <c r="F37" s="18"/>
      <c r="G37" s="19"/>
      <c r="H37" s="29">
        <f>H4+H11-H26-H36</f>
        <v>96229.000000000116</v>
      </c>
      <c r="I37" s="30"/>
    </row>
    <row r="38" spans="1:9">
      <c r="A38" s="17" t="s">
        <v>85</v>
      </c>
      <c r="B38" s="18"/>
      <c r="C38" s="18"/>
      <c r="D38" s="18"/>
      <c r="E38" s="18"/>
      <c r="F38" s="18"/>
      <c r="G38" s="19"/>
      <c r="H38" s="29">
        <f>H6-H28+H8+H9-H7</f>
        <v>60374.219999999972</v>
      </c>
      <c r="I38" s="48"/>
    </row>
    <row r="39" spans="1:9">
      <c r="A39" s="17" t="s">
        <v>130</v>
      </c>
      <c r="B39" s="18"/>
      <c r="C39" s="18"/>
      <c r="D39" s="18"/>
      <c r="E39" s="18"/>
      <c r="F39" s="18"/>
      <c r="G39" s="19"/>
      <c r="H39" s="29">
        <f>H30+H31-H32</f>
        <v>16947.14</v>
      </c>
      <c r="I39" s="48"/>
    </row>
    <row r="40" spans="1:9">
      <c r="A40" s="45"/>
      <c r="B40" s="46"/>
      <c r="C40" s="46"/>
      <c r="D40" s="46"/>
      <c r="E40" s="46"/>
      <c r="F40" s="46"/>
      <c r="G40" s="47"/>
      <c r="H40" s="41"/>
      <c r="I40" s="30"/>
    </row>
    <row r="41" spans="1:9">
      <c r="A41" s="221" t="s">
        <v>14</v>
      </c>
      <c r="B41" s="222"/>
      <c r="C41" s="222"/>
      <c r="D41" s="222"/>
      <c r="E41" s="222"/>
      <c r="F41" s="222"/>
      <c r="G41" s="223"/>
      <c r="H41" s="43"/>
      <c r="I41" s="44"/>
    </row>
    <row r="42" spans="1:9">
      <c r="A42" s="70" t="s">
        <v>10</v>
      </c>
      <c r="B42" s="71"/>
      <c r="C42" s="71"/>
      <c r="D42" s="71"/>
      <c r="E42" s="71"/>
      <c r="F42" s="71"/>
      <c r="G42" s="72"/>
      <c r="H42" s="122">
        <v>13.65</v>
      </c>
      <c r="I42" s="204"/>
    </row>
    <row r="43" spans="1:9" ht="15.75" thickBot="1">
      <c r="A43" s="87" t="s">
        <v>16</v>
      </c>
      <c r="B43" s="88"/>
      <c r="C43" s="88"/>
      <c r="D43" s="88"/>
      <c r="E43" s="88"/>
      <c r="F43" s="88"/>
      <c r="G43" s="89"/>
      <c r="H43" s="224">
        <f>(H7+H11+H31)/(H8+H9+H26+H32)*H42</f>
        <v>13.753032499714624</v>
      </c>
      <c r="I43" s="225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L8" sqref="L8"/>
    </sheetView>
  </sheetViews>
  <sheetFormatPr defaultRowHeight="15"/>
  <sheetData>
    <row r="1" spans="1:9" ht="18.75">
      <c r="A1" s="31" t="s">
        <v>131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115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36">
        <v>430987.44</v>
      </c>
      <c r="I4" s="37"/>
    </row>
    <row r="5" spans="1:9">
      <c r="A5" s="41"/>
      <c r="B5" s="42"/>
      <c r="C5" s="42"/>
      <c r="D5" s="42"/>
      <c r="E5" s="42"/>
      <c r="F5" s="42"/>
      <c r="G5" s="30"/>
      <c r="H5" s="41"/>
      <c r="I5" s="30"/>
    </row>
    <row r="6" spans="1:9">
      <c r="A6" s="45" t="s">
        <v>132</v>
      </c>
      <c r="B6" s="46"/>
      <c r="C6" s="46"/>
      <c r="D6" s="46"/>
      <c r="E6" s="46"/>
      <c r="F6" s="46"/>
      <c r="G6" s="47"/>
      <c r="H6" s="29">
        <v>1108.0999999999999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284">
        <v>149790.74</v>
      </c>
      <c r="I7" s="285"/>
    </row>
    <row r="8" spans="1:9">
      <c r="A8" s="12" t="s">
        <v>19</v>
      </c>
      <c r="B8" s="13"/>
      <c r="C8" s="13"/>
      <c r="D8" s="13"/>
      <c r="E8" s="13"/>
      <c r="F8" s="13"/>
      <c r="G8" s="14"/>
      <c r="H8" s="15">
        <v>136422.04999999999</v>
      </c>
      <c r="I8" s="1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3960</v>
      </c>
      <c r="I9" s="86"/>
    </row>
    <row r="10" spans="1:9" ht="15.75" thickBot="1">
      <c r="A10" s="41"/>
      <c r="B10" s="42"/>
      <c r="C10" s="42"/>
      <c r="D10" s="42"/>
      <c r="E10" s="42"/>
      <c r="F10" s="42"/>
      <c r="G10" s="30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H12+H13+H14+H15+H17+H18+H20+H21+H22+H23+H24+H25+H19</f>
        <v>181185.06999999998</v>
      </c>
      <c r="I11" s="60"/>
    </row>
    <row r="12" spans="1:9">
      <c r="A12" s="61" t="s">
        <v>111</v>
      </c>
      <c r="B12" s="62"/>
      <c r="C12" s="62"/>
      <c r="D12" s="62"/>
      <c r="E12" s="62"/>
      <c r="F12" s="62"/>
      <c r="G12" s="62"/>
      <c r="H12" s="64">
        <v>5885.24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637.15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3232.93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0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15">
        <v>1233.18</v>
      </c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43"/>
      <c r="I19" s="44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3986.67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106">
        <v>4359.8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1"/>
      <c r="H23" s="43">
        <v>48139.92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87000.9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73">
        <v>26709.279999999999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165697.78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3"/>
      <c r="H28" s="22">
        <v>0</v>
      </c>
      <c r="I28" s="100"/>
    </row>
    <row r="29" spans="1:9" ht="15.75" thickBot="1">
      <c r="A29" s="126"/>
      <c r="B29" s="200"/>
      <c r="C29" s="200"/>
      <c r="D29" s="200"/>
      <c r="E29" s="200"/>
      <c r="F29" s="200"/>
      <c r="G29" s="127"/>
      <c r="H29" s="106"/>
      <c r="I29" s="107"/>
    </row>
    <row r="30" spans="1:9">
      <c r="A30" s="180" t="s">
        <v>133</v>
      </c>
      <c r="B30" s="181"/>
      <c r="C30" s="181"/>
      <c r="D30" s="181"/>
      <c r="E30" s="181"/>
      <c r="F30" s="181"/>
      <c r="G30" s="234"/>
      <c r="H30" s="36">
        <v>8219.6200000000008</v>
      </c>
      <c r="I30" s="37"/>
    </row>
    <row r="31" spans="1:9">
      <c r="A31" s="17" t="s">
        <v>23</v>
      </c>
      <c r="B31" s="18"/>
      <c r="C31" s="18"/>
      <c r="D31" s="18"/>
      <c r="E31" s="18"/>
      <c r="F31" s="18"/>
      <c r="G31" s="19"/>
      <c r="H31" s="29">
        <v>42796.87</v>
      </c>
      <c r="I31" s="48"/>
    </row>
    <row r="32" spans="1:9" ht="15.75" thickBot="1">
      <c r="A32" s="130" t="s">
        <v>24</v>
      </c>
      <c r="B32" s="131"/>
      <c r="C32" s="131"/>
      <c r="D32" s="131"/>
      <c r="E32" s="131"/>
      <c r="F32" s="131"/>
      <c r="G32" s="132"/>
      <c r="H32" s="182">
        <v>39075.449999999997</v>
      </c>
      <c r="I32" s="183"/>
    </row>
    <row r="33" spans="1:9" ht="15.75" thickBot="1">
      <c r="A33" s="147"/>
      <c r="B33" s="148"/>
      <c r="C33" s="148"/>
      <c r="D33" s="148"/>
      <c r="E33" s="148"/>
      <c r="F33" s="148"/>
      <c r="G33" s="149"/>
      <c r="H33" s="147"/>
      <c r="I33" s="149"/>
    </row>
    <row r="34" spans="1:9" ht="15.75" thickBot="1">
      <c r="A34" s="2" t="s">
        <v>9</v>
      </c>
      <c r="B34" s="3"/>
      <c r="C34" s="3"/>
      <c r="D34" s="3"/>
      <c r="E34" s="3"/>
      <c r="F34" s="3"/>
      <c r="G34" s="3"/>
      <c r="H34" s="22">
        <f>H11+H28</f>
        <v>181185.06999999998</v>
      </c>
      <c r="I34" s="23"/>
    </row>
    <row r="35" spans="1:9">
      <c r="A35" s="24"/>
      <c r="B35" s="25"/>
      <c r="C35" s="25"/>
      <c r="D35" s="25"/>
      <c r="E35" s="25"/>
      <c r="F35" s="25"/>
      <c r="G35" s="25"/>
      <c r="H35" s="24"/>
      <c r="I35" s="26"/>
    </row>
    <row r="36" spans="1:9">
      <c r="A36" s="17" t="s">
        <v>67</v>
      </c>
      <c r="B36" s="18"/>
      <c r="C36" s="18"/>
      <c r="D36" s="18"/>
      <c r="E36" s="18"/>
      <c r="F36" s="18"/>
      <c r="G36" s="19"/>
      <c r="H36" s="41">
        <v>350034.71</v>
      </c>
      <c r="I36" s="30"/>
    </row>
    <row r="37" spans="1:9">
      <c r="A37" s="17" t="s">
        <v>61</v>
      </c>
      <c r="B37" s="18"/>
      <c r="C37" s="18"/>
      <c r="D37" s="18"/>
      <c r="E37" s="18"/>
      <c r="F37" s="18"/>
      <c r="G37" s="18"/>
      <c r="H37" s="29">
        <f>H4+H11-H26-H36</f>
        <v>96440.01999999996</v>
      </c>
      <c r="I37" s="48"/>
    </row>
    <row r="38" spans="1:9">
      <c r="A38" s="17" t="s">
        <v>96</v>
      </c>
      <c r="B38" s="18"/>
      <c r="C38" s="18"/>
      <c r="D38" s="18"/>
      <c r="E38" s="18"/>
      <c r="F38" s="18"/>
      <c r="G38" s="18"/>
      <c r="H38" s="29">
        <f>H6+H7-H8-H9</f>
        <v>10516.790000000008</v>
      </c>
      <c r="I38" s="48"/>
    </row>
    <row r="39" spans="1:9">
      <c r="A39" s="75" t="s">
        <v>53</v>
      </c>
      <c r="B39" s="18"/>
      <c r="C39" s="18"/>
      <c r="D39" s="18"/>
      <c r="E39" s="18"/>
      <c r="F39" s="18"/>
      <c r="G39" s="18"/>
      <c r="H39" s="29">
        <f>H30+H31-H32</f>
        <v>11941.040000000008</v>
      </c>
      <c r="I39" s="48"/>
    </row>
    <row r="40" spans="1:9">
      <c r="A40" s="152"/>
      <c r="B40" s="153"/>
      <c r="C40" s="153"/>
      <c r="D40" s="153"/>
      <c r="E40" s="153"/>
      <c r="F40" s="153"/>
      <c r="G40" s="75"/>
      <c r="H40" s="41"/>
      <c r="I40" s="30"/>
    </row>
    <row r="41" spans="1:9">
      <c r="A41" s="12" t="s">
        <v>14</v>
      </c>
      <c r="B41" s="13"/>
      <c r="C41" s="13"/>
      <c r="D41" s="13"/>
      <c r="E41" s="13"/>
      <c r="F41" s="13"/>
      <c r="G41" s="140"/>
      <c r="H41" s="15"/>
      <c r="I41" s="16"/>
    </row>
    <row r="42" spans="1:9">
      <c r="A42" s="70" t="s">
        <v>10</v>
      </c>
      <c r="B42" s="71"/>
      <c r="C42" s="71"/>
      <c r="D42" s="71"/>
      <c r="E42" s="71"/>
      <c r="F42" s="71"/>
      <c r="G42" s="71"/>
      <c r="H42" s="29">
        <v>13.15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8"/>
      <c r="H43" s="214">
        <f>(H7+H11+H31)/(H8+H9+H26+H32)*H42</f>
        <v>14.240288434816931</v>
      </c>
      <c r="I43" s="215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S14" sqref="S14"/>
    </sheetView>
  </sheetViews>
  <sheetFormatPr defaultRowHeight="15"/>
  <sheetData>
    <row r="1" spans="1:9" ht="18.75">
      <c r="A1" s="31" t="s">
        <v>134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39</v>
      </c>
      <c r="B4" s="18"/>
      <c r="C4" s="18"/>
      <c r="D4" s="18"/>
      <c r="E4" s="18"/>
      <c r="F4" s="18"/>
      <c r="G4" s="19"/>
      <c r="H4" s="194">
        <v>378727.18</v>
      </c>
      <c r="I4" s="135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135</v>
      </c>
      <c r="B6" s="18"/>
      <c r="C6" s="18"/>
      <c r="D6" s="18"/>
      <c r="E6" s="18"/>
      <c r="F6" s="18"/>
      <c r="G6" s="19"/>
      <c r="H6" s="41">
        <v>46919.839999999997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172">
        <v>303490.52</v>
      </c>
      <c r="I7" s="173"/>
    </row>
    <row r="8" spans="1:9">
      <c r="A8" s="49" t="s">
        <v>19</v>
      </c>
      <c r="B8" s="50"/>
      <c r="C8" s="50"/>
      <c r="D8" s="50"/>
      <c r="E8" s="50"/>
      <c r="F8" s="50"/>
      <c r="G8" s="51"/>
      <c r="H8" s="226">
        <v>285851.26</v>
      </c>
      <c r="I8" s="227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18480</v>
      </c>
      <c r="I9" s="86"/>
    </row>
    <row r="10" spans="1:9" ht="15.75" thickBot="1">
      <c r="A10" s="70"/>
      <c r="B10" s="71"/>
      <c r="C10" s="71"/>
      <c r="D10" s="71"/>
      <c r="E10" s="71"/>
      <c r="F10" s="71"/>
      <c r="G10" s="72"/>
      <c r="H10" s="15"/>
      <c r="I10" s="16"/>
    </row>
    <row r="11" spans="1:9" ht="15.75" thickBot="1">
      <c r="A11" s="2" t="s">
        <v>20</v>
      </c>
      <c r="B11" s="3"/>
      <c r="C11" s="3"/>
      <c r="D11" s="3"/>
      <c r="E11" s="3"/>
      <c r="F11" s="3"/>
      <c r="G11" s="4"/>
      <c r="H11" s="59">
        <f>H12+H13+H14+H15+H25+H24+H18+H20+H21+H22+H23+H19+H17</f>
        <v>495969.68000000005</v>
      </c>
      <c r="I11" s="60"/>
    </row>
    <row r="12" spans="1:9">
      <c r="A12" s="61" t="s">
        <v>111</v>
      </c>
      <c r="B12" s="62"/>
      <c r="C12" s="62"/>
      <c r="D12" s="62"/>
      <c r="E12" s="62"/>
      <c r="F12" s="62"/>
      <c r="G12" s="63"/>
      <c r="H12" s="64">
        <v>27196.92</v>
      </c>
      <c r="I12" s="65"/>
    </row>
    <row r="13" spans="1:9">
      <c r="A13" s="70" t="s">
        <v>2</v>
      </c>
      <c r="B13" s="71"/>
      <c r="C13" s="71"/>
      <c r="D13" s="71"/>
      <c r="E13" s="71"/>
      <c r="F13" s="71"/>
      <c r="G13" s="72"/>
      <c r="H13" s="15">
        <v>4119.83</v>
      </c>
      <c r="I13" s="16"/>
    </row>
    <row r="14" spans="1:9">
      <c r="A14" s="70" t="s">
        <v>3</v>
      </c>
      <c r="B14" s="71"/>
      <c r="C14" s="71"/>
      <c r="D14" s="71"/>
      <c r="E14" s="71"/>
      <c r="F14" s="71"/>
      <c r="G14" s="72"/>
      <c r="H14" s="15">
        <v>10782.19</v>
      </c>
      <c r="I14" s="16"/>
    </row>
    <row r="15" spans="1:9">
      <c r="A15" s="299" t="s">
        <v>4</v>
      </c>
      <c r="B15" s="300"/>
      <c r="C15" s="300"/>
      <c r="D15" s="300"/>
      <c r="E15" s="300"/>
      <c r="F15" s="300"/>
      <c r="G15" s="301"/>
      <c r="H15" s="15"/>
      <c r="I15" s="16"/>
    </row>
    <row r="16" spans="1:9">
      <c r="A16" s="302"/>
      <c r="B16" s="303"/>
      <c r="C16" s="303"/>
      <c r="D16" s="303"/>
      <c r="E16" s="303"/>
      <c r="F16" s="303"/>
      <c r="G16" s="304"/>
      <c r="H16" s="15"/>
      <c r="I16" s="16"/>
    </row>
    <row r="17" spans="1:9">
      <c r="A17" s="70" t="s">
        <v>34</v>
      </c>
      <c r="B17" s="71"/>
      <c r="C17" s="71"/>
      <c r="D17" s="71"/>
      <c r="E17" s="71"/>
      <c r="F17" s="71"/>
      <c r="G17" s="72"/>
      <c r="H17" s="15">
        <v>0</v>
      </c>
      <c r="I17" s="16"/>
    </row>
    <row r="18" spans="1:9">
      <c r="A18" s="270" t="s">
        <v>5</v>
      </c>
      <c r="B18" s="271"/>
      <c r="C18" s="271"/>
      <c r="D18" s="271"/>
      <c r="E18" s="271"/>
      <c r="F18" s="271"/>
      <c r="G18" s="272"/>
      <c r="H18" s="15"/>
      <c r="I18" s="16"/>
    </row>
    <row r="19" spans="1:9">
      <c r="A19" s="70" t="s">
        <v>127</v>
      </c>
      <c r="B19" s="71"/>
      <c r="C19" s="71"/>
      <c r="D19" s="71"/>
      <c r="E19" s="71"/>
      <c r="F19" s="71"/>
      <c r="G19" s="72"/>
      <c r="H19" s="43"/>
      <c r="I19" s="44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5202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136</v>
      </c>
      <c r="B22" s="71"/>
      <c r="C22" s="71"/>
      <c r="D22" s="71"/>
      <c r="E22" s="71"/>
      <c r="F22" s="71"/>
      <c r="G22" s="72"/>
      <c r="H22" s="106">
        <v>20475.34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100990.2</v>
      </c>
      <c r="I23" s="44"/>
    </row>
    <row r="24" spans="1:9">
      <c r="A24" s="70" t="s">
        <v>137</v>
      </c>
      <c r="B24" s="71"/>
      <c r="C24" s="71"/>
      <c r="D24" s="71"/>
      <c r="E24" s="71"/>
      <c r="F24" s="71"/>
      <c r="G24" s="72"/>
      <c r="H24" s="43">
        <v>250346.75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76856.45</v>
      </c>
      <c r="I25" s="107"/>
    </row>
    <row r="26" spans="1:9" ht="15.75" thickBot="1">
      <c r="A26" s="2" t="s">
        <v>15</v>
      </c>
      <c r="B26" s="3"/>
      <c r="C26" s="3"/>
      <c r="D26" s="3"/>
      <c r="E26" s="3"/>
      <c r="F26" s="3"/>
      <c r="G26" s="4"/>
      <c r="H26" s="95">
        <v>478283.96</v>
      </c>
      <c r="I26" s="96"/>
    </row>
    <row r="27" spans="1:9" ht="15.75" thickBot="1">
      <c r="A27" s="147"/>
      <c r="B27" s="148"/>
      <c r="C27" s="148"/>
      <c r="D27" s="148"/>
      <c r="E27" s="148"/>
      <c r="F27" s="148"/>
      <c r="G27" s="149"/>
      <c r="H27" s="147"/>
      <c r="I27" s="149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 ht="15.75" thickBot="1">
      <c r="A29" s="294"/>
      <c r="B29" s="295"/>
      <c r="C29" s="295"/>
      <c r="D29" s="295"/>
      <c r="E29" s="295"/>
      <c r="F29" s="295"/>
      <c r="G29" s="296"/>
      <c r="H29" s="297"/>
      <c r="I29" s="298"/>
    </row>
    <row r="30" spans="1:9" ht="15.75" thickBot="1">
      <c r="A30" s="2" t="s">
        <v>138</v>
      </c>
      <c r="B30" s="3"/>
      <c r="C30" s="3"/>
      <c r="D30" s="3"/>
      <c r="E30" s="3"/>
      <c r="F30" s="3"/>
      <c r="G30" s="4"/>
      <c r="H30" s="22">
        <v>16645.28</v>
      </c>
      <c r="I30" s="23"/>
    </row>
    <row r="31" spans="1:9" ht="15.75" thickBot="1">
      <c r="A31" s="2" t="s">
        <v>23</v>
      </c>
      <c r="B31" s="3"/>
      <c r="C31" s="3"/>
      <c r="D31" s="3"/>
      <c r="E31" s="3"/>
      <c r="F31" s="3"/>
      <c r="G31" s="4"/>
      <c r="H31" s="22">
        <v>87721.8</v>
      </c>
      <c r="I31" s="23"/>
    </row>
    <row r="32" spans="1:9" ht="15.75" thickBot="1">
      <c r="A32" s="2" t="s">
        <v>24</v>
      </c>
      <c r="B32" s="3"/>
      <c r="C32" s="3"/>
      <c r="D32" s="3"/>
      <c r="E32" s="3"/>
      <c r="F32" s="3"/>
      <c r="G32" s="4"/>
      <c r="H32" s="22">
        <v>84531.839999999997</v>
      </c>
      <c r="I32" s="23"/>
    </row>
    <row r="33" spans="1:9" ht="15.75" thickBot="1">
      <c r="A33" s="291"/>
      <c r="B33" s="292"/>
      <c r="C33" s="292"/>
      <c r="D33" s="292"/>
      <c r="E33" s="292"/>
      <c r="F33" s="292"/>
      <c r="G33" s="293"/>
      <c r="H33" s="261"/>
      <c r="I33" s="262"/>
    </row>
    <row r="34" spans="1:9" ht="15.75" thickBot="1">
      <c r="A34" s="2" t="s">
        <v>9</v>
      </c>
      <c r="B34" s="3"/>
      <c r="C34" s="3"/>
      <c r="D34" s="3"/>
      <c r="E34" s="3"/>
      <c r="F34" s="3"/>
      <c r="G34" s="4"/>
      <c r="H34" s="22">
        <f>H28+H11</f>
        <v>495969.68000000005</v>
      </c>
      <c r="I34" s="23"/>
    </row>
    <row r="35" spans="1:9">
      <c r="A35" s="27"/>
      <c r="B35" s="233"/>
      <c r="C35" s="233"/>
      <c r="D35" s="233"/>
      <c r="E35" s="233"/>
      <c r="F35" s="233"/>
      <c r="G35" s="28"/>
      <c r="H35" s="184"/>
      <c r="I35" s="185"/>
    </row>
    <row r="36" spans="1:9">
      <c r="A36" s="17" t="s">
        <v>67</v>
      </c>
      <c r="B36" s="18"/>
      <c r="C36" s="18"/>
      <c r="D36" s="18"/>
      <c r="E36" s="18"/>
      <c r="F36" s="18"/>
      <c r="G36" s="19"/>
      <c r="H36" s="41">
        <v>215670.61</v>
      </c>
      <c r="I36" s="30"/>
    </row>
    <row r="37" spans="1:9">
      <c r="A37" s="17" t="s">
        <v>51</v>
      </c>
      <c r="B37" s="18"/>
      <c r="C37" s="18"/>
      <c r="D37" s="18"/>
      <c r="E37" s="18"/>
      <c r="F37" s="18"/>
      <c r="G37" s="19"/>
      <c r="H37" s="29">
        <f>H4+H11-H26-H36</f>
        <v>180742.2900000001</v>
      </c>
      <c r="I37" s="48"/>
    </row>
    <row r="38" spans="1:9">
      <c r="A38" s="17" t="s">
        <v>139</v>
      </c>
      <c r="B38" s="18"/>
      <c r="C38" s="18"/>
      <c r="D38" s="18"/>
      <c r="E38" s="18"/>
      <c r="F38" s="18"/>
      <c r="G38" s="19"/>
      <c r="H38" s="29">
        <f>H6-H28+H8+H9-H7</f>
        <v>47760.579999999958</v>
      </c>
      <c r="I38" s="48"/>
    </row>
    <row r="39" spans="1:9">
      <c r="A39" s="17" t="s">
        <v>130</v>
      </c>
      <c r="B39" s="18"/>
      <c r="C39" s="18"/>
      <c r="D39" s="18"/>
      <c r="E39" s="18"/>
      <c r="F39" s="18"/>
      <c r="G39" s="19"/>
      <c r="H39" s="29">
        <f>H30+H31-H32</f>
        <v>19835.240000000005</v>
      </c>
      <c r="I39" s="48"/>
    </row>
    <row r="40" spans="1:9">
      <c r="A40" s="41"/>
      <c r="B40" s="42"/>
      <c r="C40" s="42"/>
      <c r="D40" s="42"/>
      <c r="E40" s="42"/>
      <c r="F40" s="42"/>
      <c r="G40" s="30"/>
      <c r="H40" s="41"/>
      <c r="I40" s="30"/>
    </row>
    <row r="41" spans="1:9">
      <c r="A41" s="17" t="s">
        <v>14</v>
      </c>
      <c r="B41" s="18"/>
      <c r="C41" s="18"/>
      <c r="D41" s="18"/>
      <c r="E41" s="18"/>
      <c r="F41" s="18"/>
      <c r="G41" s="19"/>
      <c r="H41" s="43"/>
      <c r="I41" s="44"/>
    </row>
    <row r="42" spans="1:9">
      <c r="A42" s="70" t="s">
        <v>10</v>
      </c>
      <c r="B42" s="71"/>
      <c r="C42" s="71"/>
      <c r="D42" s="71"/>
      <c r="E42" s="71"/>
      <c r="F42" s="71"/>
      <c r="G42" s="72"/>
      <c r="H42" s="29">
        <v>16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9"/>
      <c r="H43" s="224">
        <f>(H7+H11+H31)/(H8+H9+H26+H32)*H42</f>
        <v>16.36967090680098</v>
      </c>
      <c r="I43" s="225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M17" sqref="M17"/>
    </sheetView>
  </sheetViews>
  <sheetFormatPr defaultRowHeight="15"/>
  <sheetData>
    <row r="1" spans="1:9" ht="18.75">
      <c r="A1" s="31" t="s">
        <v>140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>
      <c r="A3" s="24"/>
      <c r="B3" s="25"/>
      <c r="C3" s="25"/>
      <c r="D3" s="25"/>
      <c r="E3" s="25"/>
      <c r="F3" s="25"/>
      <c r="G3" s="26"/>
      <c r="H3" s="36" t="s">
        <v>0</v>
      </c>
      <c r="I3" s="37"/>
    </row>
    <row r="4" spans="1:9">
      <c r="A4" s="17" t="s">
        <v>92</v>
      </c>
      <c r="B4" s="18"/>
      <c r="C4" s="18"/>
      <c r="D4" s="18"/>
      <c r="E4" s="18"/>
      <c r="F4" s="18"/>
      <c r="G4" s="19"/>
      <c r="H4" s="29">
        <v>18981.259999999998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40</v>
      </c>
      <c r="B6" s="18"/>
      <c r="C6" s="18"/>
      <c r="D6" s="18"/>
      <c r="E6" s="18"/>
      <c r="F6" s="18"/>
      <c r="G6" s="19"/>
      <c r="H6" s="41">
        <v>11793.13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172">
        <v>117301.32</v>
      </c>
      <c r="I7" s="173"/>
    </row>
    <row r="8" spans="1:9">
      <c r="A8" s="70" t="s">
        <v>19</v>
      </c>
      <c r="B8" s="71"/>
      <c r="C8" s="71"/>
      <c r="D8" s="71"/>
      <c r="E8" s="71"/>
      <c r="F8" s="71"/>
      <c r="G8" s="72"/>
      <c r="H8" s="15">
        <v>108920.43</v>
      </c>
      <c r="I8" s="1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13440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H12+H13+H14+H15+H17+H18+H20+H21+H22+H23+H24+H25+H19</f>
        <v>180540.43999999997</v>
      </c>
      <c r="I11" s="60"/>
    </row>
    <row r="12" spans="1:9">
      <c r="A12" s="61" t="s">
        <v>83</v>
      </c>
      <c r="B12" s="62"/>
      <c r="C12" s="62"/>
      <c r="D12" s="62"/>
      <c r="E12" s="62"/>
      <c r="F12" s="62"/>
      <c r="G12" s="63"/>
      <c r="H12" s="64">
        <v>8935.65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468.59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2377.64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>
        <v>3821.4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1166</v>
      </c>
      <c r="I20" s="86"/>
    </row>
    <row r="21" spans="1:9">
      <c r="A21" s="70" t="s">
        <v>141</v>
      </c>
      <c r="B21" s="71"/>
      <c r="C21" s="71"/>
      <c r="D21" s="71"/>
      <c r="E21" s="71"/>
      <c r="F21" s="71"/>
      <c r="G21" s="72"/>
      <c r="H21" s="43">
        <v>13884</v>
      </c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5032.95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35404.199999999997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85">
        <v>83741.399999999994</v>
      </c>
      <c r="I24" s="86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25708.61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166195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61" t="s">
        <v>79</v>
      </c>
      <c r="B29" s="62"/>
      <c r="C29" s="62"/>
      <c r="D29" s="62"/>
      <c r="E29" s="62"/>
      <c r="F29" s="62"/>
      <c r="G29" s="63"/>
      <c r="H29" s="128"/>
      <c r="I29" s="129"/>
    </row>
    <row r="30" spans="1:9" ht="15.75" thickBot="1">
      <c r="A30" s="106"/>
      <c r="B30" s="167"/>
      <c r="C30" s="167"/>
      <c r="D30" s="167"/>
      <c r="E30" s="167"/>
      <c r="F30" s="167"/>
      <c r="G30" s="107"/>
      <c r="H30" s="247"/>
      <c r="I30" s="248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128">
        <v>4602.79</v>
      </c>
      <c r="I31" s="129"/>
    </row>
    <row r="32" spans="1:9">
      <c r="A32" s="17" t="s">
        <v>23</v>
      </c>
      <c r="B32" s="18"/>
      <c r="C32" s="18"/>
      <c r="D32" s="18"/>
      <c r="E32" s="18"/>
      <c r="F32" s="18"/>
      <c r="G32" s="19"/>
      <c r="H32" s="29">
        <v>40800</v>
      </c>
      <c r="I32" s="48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2"/>
      <c r="H33" s="182">
        <v>37884.959999999999</v>
      </c>
      <c r="I33" s="183"/>
    </row>
    <row r="34" spans="1:9" ht="15.75" thickBot="1">
      <c r="A34" s="99"/>
      <c r="B34" s="143"/>
      <c r="C34" s="143"/>
      <c r="D34" s="143"/>
      <c r="E34" s="143"/>
      <c r="F34" s="143"/>
      <c r="G34" s="100"/>
      <c r="H34" s="99"/>
      <c r="I34" s="100"/>
    </row>
    <row r="35" spans="1:9" ht="15.75" thickBot="1">
      <c r="A35" s="2" t="s">
        <v>142</v>
      </c>
      <c r="B35" s="3"/>
      <c r="C35" s="3"/>
      <c r="D35" s="3"/>
      <c r="E35" s="3"/>
      <c r="F35" s="3"/>
      <c r="G35" s="4"/>
      <c r="H35" s="128">
        <v>19746.52</v>
      </c>
      <c r="I35" s="129"/>
    </row>
    <row r="36" spans="1:9" ht="15.75" thickBot="1">
      <c r="A36" s="307" t="s">
        <v>143</v>
      </c>
      <c r="B36" s="308"/>
      <c r="C36" s="308"/>
      <c r="D36" s="308"/>
      <c r="E36" s="308"/>
      <c r="F36" s="308"/>
      <c r="G36" s="309"/>
      <c r="H36" s="310">
        <v>48373.69</v>
      </c>
      <c r="I36" s="311"/>
    </row>
    <row r="37" spans="1:9" ht="15.75" thickBot="1">
      <c r="A37" s="147"/>
      <c r="B37" s="148"/>
      <c r="C37" s="148"/>
      <c r="D37" s="148"/>
      <c r="E37" s="148"/>
      <c r="F37" s="148"/>
      <c r="G37" s="149"/>
      <c r="H37" s="261"/>
      <c r="I37" s="262"/>
    </row>
    <row r="38" spans="1:9" ht="15.75" thickBot="1">
      <c r="A38" s="2" t="s">
        <v>9</v>
      </c>
      <c r="B38" s="3"/>
      <c r="C38" s="3"/>
      <c r="D38" s="3"/>
      <c r="E38" s="3"/>
      <c r="F38" s="3"/>
      <c r="G38" s="4"/>
      <c r="H38" s="22">
        <f>H11+H28</f>
        <v>180540.43999999997</v>
      </c>
      <c r="I38" s="23"/>
    </row>
    <row r="39" spans="1:9">
      <c r="A39" s="24"/>
      <c r="B39" s="25"/>
      <c r="C39" s="25"/>
      <c r="D39" s="25"/>
      <c r="E39" s="25"/>
      <c r="F39" s="25"/>
      <c r="G39" s="26"/>
      <c r="H39" s="27"/>
      <c r="I39" s="28"/>
    </row>
    <row r="40" spans="1:9">
      <c r="A40" s="17" t="s">
        <v>95</v>
      </c>
      <c r="B40" s="18"/>
      <c r="C40" s="18"/>
      <c r="D40" s="18"/>
      <c r="E40" s="18"/>
      <c r="F40" s="18"/>
      <c r="G40" s="19"/>
      <c r="H40" s="29">
        <f>H4+H11-H26</f>
        <v>33326.699999999983</v>
      </c>
      <c r="I40" s="48"/>
    </row>
    <row r="41" spans="1:9">
      <c r="A41" s="17" t="s">
        <v>96</v>
      </c>
      <c r="B41" s="18"/>
      <c r="C41" s="18"/>
      <c r="D41" s="18"/>
      <c r="E41" s="18"/>
      <c r="F41" s="18"/>
      <c r="G41" s="19"/>
      <c r="H41" s="29">
        <f>H6+H7-H8-H9</f>
        <v>6734.0200000000186</v>
      </c>
      <c r="I41" s="48"/>
    </row>
    <row r="42" spans="1:9">
      <c r="A42" s="17" t="s">
        <v>53</v>
      </c>
      <c r="B42" s="18"/>
      <c r="C42" s="18"/>
      <c r="D42" s="18"/>
      <c r="E42" s="18"/>
      <c r="F42" s="18"/>
      <c r="G42" s="19"/>
      <c r="H42" s="29">
        <f>H31+H32-H33</f>
        <v>7517.8300000000017</v>
      </c>
      <c r="I42" s="48"/>
    </row>
    <row r="43" spans="1:9">
      <c r="A43" s="17" t="s">
        <v>144</v>
      </c>
      <c r="B43" s="18"/>
      <c r="C43" s="18"/>
      <c r="D43" s="18"/>
      <c r="E43" s="18"/>
      <c r="F43" s="18"/>
      <c r="G43" s="19"/>
      <c r="H43" s="29">
        <f>H35+H36</f>
        <v>68120.210000000006</v>
      </c>
      <c r="I43" s="48"/>
    </row>
    <row r="44" spans="1:9">
      <c r="A44" s="76"/>
      <c r="B44" s="77"/>
      <c r="C44" s="77"/>
      <c r="D44" s="77"/>
      <c r="E44" s="77"/>
      <c r="F44" s="77"/>
      <c r="G44" s="78"/>
      <c r="H44" s="76"/>
      <c r="I44" s="78"/>
    </row>
    <row r="45" spans="1:9">
      <c r="A45" s="221" t="s">
        <v>14</v>
      </c>
      <c r="B45" s="222"/>
      <c r="C45" s="222"/>
      <c r="D45" s="222"/>
      <c r="E45" s="222"/>
      <c r="F45" s="222"/>
      <c r="G45" s="223"/>
      <c r="H45" s="15"/>
      <c r="I45" s="16"/>
    </row>
    <row r="46" spans="1:9">
      <c r="A46" s="70" t="s">
        <v>10</v>
      </c>
      <c r="B46" s="71"/>
      <c r="C46" s="71"/>
      <c r="D46" s="71"/>
      <c r="E46" s="71"/>
      <c r="F46" s="71"/>
      <c r="G46" s="72"/>
      <c r="H46" s="212">
        <v>19.149999999999999</v>
      </c>
      <c r="I46" s="213"/>
    </row>
    <row r="47" spans="1:9" ht="15.75" thickBot="1">
      <c r="A47" s="87" t="s">
        <v>16</v>
      </c>
      <c r="B47" s="88"/>
      <c r="C47" s="88"/>
      <c r="D47" s="88"/>
      <c r="E47" s="88"/>
      <c r="F47" s="88"/>
      <c r="G47" s="89"/>
      <c r="H47" s="305">
        <f>(H7+H11+H32)/(H8+H9+H26+H33)*H46</f>
        <v>19.865769992493881</v>
      </c>
      <c r="I47" s="306"/>
    </row>
    <row r="50" spans="1:9">
      <c r="A50" s="69" t="s">
        <v>11</v>
      </c>
      <c r="B50" s="69"/>
      <c r="C50" s="69"/>
      <c r="G50" s="69" t="s">
        <v>17</v>
      </c>
      <c r="H50" s="69"/>
      <c r="I50" s="69"/>
    </row>
  </sheetData>
  <mergeCells count="92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4:G44"/>
    <mergeCell ref="H44:I44"/>
    <mergeCell ref="A50:C50"/>
    <mergeCell ref="G50:I50"/>
    <mergeCell ref="A45:G45"/>
    <mergeCell ref="H45:I45"/>
    <mergeCell ref="A46:G46"/>
    <mergeCell ref="H46:I46"/>
    <mergeCell ref="A47:G47"/>
    <mergeCell ref="H47:I4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4"/>
  <sheetViews>
    <sheetView topLeftCell="A34" workbookViewId="0">
      <selection activeCell="M48" sqref="M48"/>
    </sheetView>
  </sheetViews>
  <sheetFormatPr defaultRowHeight="15"/>
  <sheetData>
    <row r="1" spans="1:9" ht="18.75">
      <c r="A1" s="31" t="s">
        <v>145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38" t="s">
        <v>39</v>
      </c>
      <c r="B4" s="39"/>
      <c r="C4" s="39"/>
      <c r="D4" s="39"/>
      <c r="E4" s="39"/>
      <c r="F4" s="39"/>
      <c r="G4" s="40"/>
      <c r="H4" s="101">
        <v>21422.240000000002</v>
      </c>
      <c r="I4" s="102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45" t="s">
        <v>69</v>
      </c>
      <c r="B6" s="46"/>
      <c r="C6" s="46"/>
      <c r="D6" s="46"/>
      <c r="E6" s="46"/>
      <c r="F6" s="46"/>
      <c r="G6" s="47"/>
      <c r="H6" s="29">
        <v>525869.23</v>
      </c>
      <c r="I6" s="48"/>
    </row>
    <row r="7" spans="1:9">
      <c r="A7" s="49" t="s">
        <v>146</v>
      </c>
      <c r="B7" s="50"/>
      <c r="C7" s="50"/>
      <c r="D7" s="50"/>
      <c r="E7" s="50"/>
      <c r="F7" s="50"/>
      <c r="G7" s="51"/>
      <c r="H7" s="245">
        <v>577636.4</v>
      </c>
      <c r="I7" s="246"/>
    </row>
    <row r="8" spans="1:9">
      <c r="A8" s="70" t="s">
        <v>19</v>
      </c>
      <c r="B8" s="71"/>
      <c r="C8" s="71"/>
      <c r="D8" s="71"/>
      <c r="E8" s="71"/>
      <c r="F8" s="71"/>
      <c r="G8" s="72"/>
      <c r="H8" s="245">
        <v>153032.94</v>
      </c>
      <c r="I8" s="246"/>
    </row>
    <row r="9" spans="1:9" ht="15.75" thickBot="1">
      <c r="A9" s="12"/>
      <c r="B9" s="13"/>
      <c r="C9" s="13"/>
      <c r="D9" s="13"/>
      <c r="E9" s="13"/>
      <c r="F9" s="13"/>
      <c r="G9" s="14"/>
      <c r="H9" s="15"/>
      <c r="I9" s="16"/>
    </row>
    <row r="10" spans="1:9" ht="15.75" thickBot="1">
      <c r="A10" s="56" t="s">
        <v>20</v>
      </c>
      <c r="B10" s="57"/>
      <c r="C10" s="57"/>
      <c r="D10" s="57"/>
      <c r="E10" s="57"/>
      <c r="F10" s="57"/>
      <c r="G10" s="58"/>
      <c r="H10" s="59">
        <f>H11+H12+H13+H14+H16+H17+H19+H20+H21+H22+H23+H24+H18</f>
        <v>228993.26</v>
      </c>
      <c r="I10" s="60"/>
    </row>
    <row r="11" spans="1:9">
      <c r="A11" s="61" t="s">
        <v>111</v>
      </c>
      <c r="B11" s="62"/>
      <c r="C11" s="62"/>
      <c r="D11" s="62"/>
      <c r="E11" s="62"/>
      <c r="F11" s="62"/>
      <c r="G11" s="63"/>
      <c r="H11" s="64">
        <v>9872.64</v>
      </c>
      <c r="I11" s="65"/>
    </row>
    <row r="12" spans="1:9">
      <c r="A12" s="12" t="s">
        <v>2</v>
      </c>
      <c r="B12" s="13"/>
      <c r="C12" s="13"/>
      <c r="D12" s="13"/>
      <c r="E12" s="13"/>
      <c r="F12" s="13"/>
      <c r="G12" s="14"/>
      <c r="H12" s="15">
        <v>737.51</v>
      </c>
      <c r="I12" s="16"/>
    </row>
    <row r="13" spans="1:9">
      <c r="A13" s="12" t="s">
        <v>3</v>
      </c>
      <c r="B13" s="13"/>
      <c r="C13" s="13"/>
      <c r="D13" s="13"/>
      <c r="E13" s="13"/>
      <c r="F13" s="13"/>
      <c r="G13" s="14"/>
      <c r="H13" s="15">
        <v>3742.16</v>
      </c>
      <c r="I13" s="16"/>
    </row>
    <row r="14" spans="1:9">
      <c r="A14" s="66" t="s">
        <v>4</v>
      </c>
      <c r="B14" s="67"/>
      <c r="C14" s="67"/>
      <c r="D14" s="67"/>
      <c r="E14" s="67"/>
      <c r="F14" s="67"/>
      <c r="G14" s="68"/>
      <c r="H14" s="15"/>
      <c r="I14" s="16"/>
    </row>
    <row r="15" spans="1:9">
      <c r="A15" s="66"/>
      <c r="B15" s="67"/>
      <c r="C15" s="67"/>
      <c r="D15" s="67"/>
      <c r="E15" s="67"/>
      <c r="F15" s="67"/>
      <c r="G15" s="68"/>
      <c r="H15" s="15"/>
      <c r="I15" s="16"/>
    </row>
    <row r="16" spans="1:9">
      <c r="A16" s="12" t="s">
        <v>34</v>
      </c>
      <c r="B16" s="13"/>
      <c r="C16" s="13"/>
      <c r="D16" s="13"/>
      <c r="E16" s="13"/>
      <c r="F16" s="13"/>
      <c r="G16" s="14"/>
      <c r="H16" s="15">
        <v>0</v>
      </c>
      <c r="I16" s="16"/>
    </row>
    <row r="17" spans="1:9">
      <c r="A17" s="82" t="s">
        <v>5</v>
      </c>
      <c r="B17" s="83"/>
      <c r="C17" s="83"/>
      <c r="D17" s="83"/>
      <c r="E17" s="83"/>
      <c r="F17" s="83"/>
      <c r="G17" s="84"/>
      <c r="H17" s="15"/>
      <c r="I17" s="16"/>
    </row>
    <row r="18" spans="1:9">
      <c r="A18" s="12" t="s">
        <v>12</v>
      </c>
      <c r="B18" s="13"/>
      <c r="C18" s="13"/>
      <c r="D18" s="13"/>
      <c r="E18" s="13"/>
      <c r="F18" s="13"/>
      <c r="G18" s="14"/>
      <c r="H18" s="85">
        <v>4896</v>
      </c>
      <c r="I18" s="86"/>
    </row>
    <row r="19" spans="1:9">
      <c r="A19" s="70" t="s">
        <v>47</v>
      </c>
      <c r="B19" s="71"/>
      <c r="C19" s="71"/>
      <c r="D19" s="71"/>
      <c r="E19" s="71"/>
      <c r="F19" s="71"/>
      <c r="G19" s="72"/>
      <c r="H19" s="85">
        <v>18441.669999999998</v>
      </c>
      <c r="I19" s="86"/>
    </row>
    <row r="20" spans="1:9">
      <c r="A20" s="70" t="s">
        <v>6</v>
      </c>
      <c r="B20" s="71"/>
      <c r="C20" s="71"/>
      <c r="D20" s="71"/>
      <c r="E20" s="71"/>
      <c r="F20" s="71"/>
      <c r="G20" s="72"/>
      <c r="H20" s="43"/>
      <c r="I20" s="44"/>
    </row>
    <row r="21" spans="1:9">
      <c r="A21" s="70" t="s">
        <v>35</v>
      </c>
      <c r="B21" s="71"/>
      <c r="C21" s="71"/>
      <c r="D21" s="71"/>
      <c r="E21" s="71"/>
      <c r="F21" s="71"/>
      <c r="G21" s="72"/>
      <c r="H21" s="106">
        <v>7414.38</v>
      </c>
      <c r="I21" s="107"/>
    </row>
    <row r="22" spans="1:9">
      <c r="A22" s="70" t="s">
        <v>7</v>
      </c>
      <c r="B22" s="71"/>
      <c r="C22" s="71"/>
      <c r="D22" s="71"/>
      <c r="E22" s="71"/>
      <c r="F22" s="71"/>
      <c r="G22" s="72"/>
      <c r="H22" s="85">
        <v>55722.6</v>
      </c>
      <c r="I22" s="86"/>
    </row>
    <row r="23" spans="1:9">
      <c r="A23" s="70" t="s">
        <v>13</v>
      </c>
      <c r="B23" s="71"/>
      <c r="C23" s="71"/>
      <c r="D23" s="71"/>
      <c r="E23" s="71"/>
      <c r="F23" s="71"/>
      <c r="G23" s="72"/>
      <c r="H23" s="43">
        <v>98061.440000000002</v>
      </c>
      <c r="I23" s="44"/>
    </row>
    <row r="24" spans="1:9" ht="15.75" thickBot="1">
      <c r="A24" s="70" t="s">
        <v>8</v>
      </c>
      <c r="B24" s="71"/>
      <c r="C24" s="71"/>
      <c r="D24" s="71"/>
      <c r="E24" s="71"/>
      <c r="F24" s="71"/>
      <c r="G24" s="72"/>
      <c r="H24" s="73">
        <v>30104.86</v>
      </c>
      <c r="I24" s="74"/>
    </row>
    <row r="25" spans="1:9" ht="15.75" thickBot="1">
      <c r="A25" s="56" t="s">
        <v>15</v>
      </c>
      <c r="B25" s="57"/>
      <c r="C25" s="57"/>
      <c r="D25" s="57"/>
      <c r="E25" s="57"/>
      <c r="F25" s="57"/>
      <c r="G25" s="58"/>
      <c r="H25" s="59">
        <v>213598.97</v>
      </c>
      <c r="I25" s="79"/>
    </row>
    <row r="26" spans="1:9" ht="15.75" thickBot="1">
      <c r="A26" s="147"/>
      <c r="B26" s="148"/>
      <c r="C26" s="148"/>
      <c r="D26" s="148"/>
      <c r="E26" s="148"/>
      <c r="F26" s="148"/>
      <c r="G26" s="149"/>
      <c r="H26" s="33"/>
      <c r="I26" s="35"/>
    </row>
    <row r="27" spans="1:9" ht="15.75" thickBot="1">
      <c r="A27" s="2" t="s">
        <v>147</v>
      </c>
      <c r="B27" s="3"/>
      <c r="C27" s="3"/>
      <c r="D27" s="3"/>
      <c r="E27" s="3"/>
      <c r="F27" s="3"/>
      <c r="G27" s="4"/>
      <c r="H27" s="22">
        <v>0</v>
      </c>
      <c r="I27" s="23"/>
    </row>
    <row r="28" spans="1:9" ht="15.75" thickBot="1">
      <c r="A28" s="123"/>
      <c r="B28" s="124"/>
      <c r="C28" s="124"/>
      <c r="D28" s="124"/>
      <c r="E28" s="124"/>
      <c r="F28" s="124"/>
      <c r="G28" s="125"/>
      <c r="H28" s="253"/>
      <c r="I28" s="254"/>
    </row>
    <row r="29" spans="1:9">
      <c r="A29" s="38" t="s">
        <v>129</v>
      </c>
      <c r="B29" s="39"/>
      <c r="C29" s="39"/>
      <c r="D29" s="39"/>
      <c r="E29" s="39"/>
      <c r="F29" s="39"/>
      <c r="G29" s="40"/>
      <c r="H29" s="128">
        <v>13293.12</v>
      </c>
      <c r="I29" s="129"/>
    </row>
    <row r="30" spans="1:9">
      <c r="A30" s="17" t="s">
        <v>23</v>
      </c>
      <c r="B30" s="18"/>
      <c r="C30" s="18"/>
      <c r="D30" s="18"/>
      <c r="E30" s="18"/>
      <c r="F30" s="18"/>
      <c r="G30" s="19"/>
      <c r="H30" s="29">
        <v>58716.1</v>
      </c>
      <c r="I30" s="48"/>
    </row>
    <row r="31" spans="1:9" ht="15.75" thickBot="1">
      <c r="A31" s="130" t="s">
        <v>24</v>
      </c>
      <c r="B31" s="131"/>
      <c r="C31" s="131"/>
      <c r="D31" s="131"/>
      <c r="E31" s="131"/>
      <c r="F31" s="131"/>
      <c r="G31" s="132"/>
      <c r="H31" s="182">
        <v>54511.03</v>
      </c>
      <c r="I31" s="183"/>
    </row>
    <row r="32" spans="1:9" ht="15.75" thickBot="1">
      <c r="A32" s="249"/>
      <c r="B32" s="250"/>
      <c r="C32" s="250"/>
      <c r="D32" s="250"/>
      <c r="E32" s="250"/>
      <c r="F32" s="250"/>
      <c r="G32" s="312"/>
      <c r="H32" s="251"/>
      <c r="I32" s="252"/>
    </row>
    <row r="33" spans="1:9" ht="15.75" thickBot="1">
      <c r="A33" s="2" t="s">
        <v>9</v>
      </c>
      <c r="B33" s="3"/>
      <c r="C33" s="3"/>
      <c r="D33" s="3"/>
      <c r="E33" s="3"/>
      <c r="F33" s="3"/>
      <c r="G33" s="4"/>
      <c r="H33" s="22">
        <v>0</v>
      </c>
      <c r="I33" s="23"/>
    </row>
    <row r="34" spans="1:9">
      <c r="A34" s="24"/>
      <c r="B34" s="25"/>
      <c r="C34" s="25"/>
      <c r="D34" s="25"/>
      <c r="E34" s="25"/>
      <c r="F34" s="25"/>
      <c r="G34" s="26"/>
      <c r="H34" s="27"/>
      <c r="I34" s="28"/>
    </row>
    <row r="35" spans="1:9">
      <c r="A35" s="17" t="s">
        <v>51</v>
      </c>
      <c r="B35" s="18"/>
      <c r="C35" s="18"/>
      <c r="D35" s="18"/>
      <c r="E35" s="18"/>
      <c r="F35" s="18"/>
      <c r="G35" s="19"/>
      <c r="H35" s="29">
        <f>H4+H10-H25</f>
        <v>36816.53</v>
      </c>
      <c r="I35" s="30"/>
    </row>
    <row r="36" spans="1:9">
      <c r="A36" s="17" t="s">
        <v>72</v>
      </c>
      <c r="B36" s="18"/>
      <c r="C36" s="18"/>
      <c r="D36" s="18"/>
      <c r="E36" s="18"/>
      <c r="F36" s="18"/>
      <c r="G36" s="19"/>
      <c r="H36" s="29">
        <f>H6+H8-H7</f>
        <v>101265.7699999999</v>
      </c>
      <c r="I36" s="48"/>
    </row>
    <row r="37" spans="1:9">
      <c r="A37" s="75" t="s">
        <v>53</v>
      </c>
      <c r="B37" s="18"/>
      <c r="C37" s="18"/>
      <c r="D37" s="18"/>
      <c r="E37" s="18"/>
      <c r="F37" s="18"/>
      <c r="G37" s="18"/>
      <c r="H37" s="29">
        <f>H29+H30-H31</f>
        <v>17498.190000000002</v>
      </c>
      <c r="I37" s="48"/>
    </row>
    <row r="38" spans="1:9">
      <c r="A38" s="76"/>
      <c r="B38" s="77"/>
      <c r="C38" s="77"/>
      <c r="D38" s="77"/>
      <c r="E38" s="77"/>
      <c r="F38" s="77"/>
      <c r="G38" s="78"/>
      <c r="H38" s="76"/>
      <c r="I38" s="78"/>
    </row>
    <row r="39" spans="1:9">
      <c r="A39" s="12" t="s">
        <v>14</v>
      </c>
      <c r="B39" s="13"/>
      <c r="C39" s="13"/>
      <c r="D39" s="13"/>
      <c r="E39" s="13"/>
      <c r="F39" s="13"/>
      <c r="G39" s="14"/>
      <c r="H39" s="15"/>
      <c r="I39" s="16"/>
    </row>
    <row r="40" spans="1:9">
      <c r="A40" s="70" t="s">
        <v>10</v>
      </c>
      <c r="B40" s="71"/>
      <c r="C40" s="71"/>
      <c r="D40" s="71"/>
      <c r="E40" s="71"/>
      <c r="F40" s="71"/>
      <c r="G40" s="72"/>
      <c r="H40" s="29">
        <v>11.65</v>
      </c>
      <c r="I40" s="48"/>
    </row>
    <row r="41" spans="1:9" ht="15.75" thickBot="1">
      <c r="A41" s="87" t="s">
        <v>16</v>
      </c>
      <c r="B41" s="88"/>
      <c r="C41" s="88"/>
      <c r="D41" s="88"/>
      <c r="E41" s="88"/>
      <c r="F41" s="88"/>
      <c r="G41" s="89"/>
      <c r="H41" s="90">
        <f>(H10+H30)/(H25+U32)*H40</f>
        <v>15.692088983387887</v>
      </c>
      <c r="I41" s="91"/>
    </row>
    <row r="44" spans="1:9">
      <c r="A44" s="69" t="s">
        <v>11</v>
      </c>
      <c r="B44" s="69"/>
      <c r="C44" s="69"/>
      <c r="G44" s="69" t="s">
        <v>17</v>
      </c>
      <c r="H44" s="69"/>
      <c r="I44" s="69"/>
    </row>
  </sheetData>
  <mergeCells count="80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44:C44"/>
    <mergeCell ref="G44:I44"/>
    <mergeCell ref="A39:G39"/>
    <mergeCell ref="H39:I39"/>
    <mergeCell ref="A40:G40"/>
    <mergeCell ref="H40:I40"/>
    <mergeCell ref="A41:G41"/>
    <mergeCell ref="H41:I4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6"/>
  <sheetViews>
    <sheetView topLeftCell="A46" workbookViewId="0">
      <selection activeCell="L8" sqref="L8"/>
    </sheetView>
  </sheetViews>
  <sheetFormatPr defaultRowHeight="15"/>
  <sheetData>
    <row r="1" spans="1:9" ht="18.75">
      <c r="A1" s="31" t="s">
        <v>148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149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99" t="s">
        <v>0</v>
      </c>
      <c r="I3" s="100"/>
    </row>
    <row r="4" spans="1:9">
      <c r="A4" s="17" t="s">
        <v>150</v>
      </c>
      <c r="B4" s="18"/>
      <c r="C4" s="18"/>
      <c r="D4" s="18"/>
      <c r="E4" s="18"/>
      <c r="F4" s="18"/>
      <c r="G4" s="18"/>
      <c r="H4" s="134">
        <v>0</v>
      </c>
      <c r="I4" s="135"/>
    </row>
    <row r="5" spans="1:9">
      <c r="A5" s="17"/>
      <c r="B5" s="18"/>
      <c r="C5" s="18"/>
      <c r="D5" s="18"/>
      <c r="E5" s="18"/>
      <c r="F5" s="18"/>
      <c r="G5" s="18"/>
      <c r="H5" s="41"/>
      <c r="I5" s="30"/>
    </row>
    <row r="6" spans="1:9">
      <c r="A6" s="17" t="s">
        <v>151</v>
      </c>
      <c r="B6" s="18"/>
      <c r="C6" s="18"/>
      <c r="D6" s="18"/>
      <c r="E6" s="18"/>
      <c r="F6" s="18"/>
      <c r="G6" s="19"/>
      <c r="H6" s="29">
        <v>0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80832.06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52">
        <v>66414.5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4">
        <v>0</v>
      </c>
      <c r="I9" s="55"/>
    </row>
    <row r="10" spans="1:9" ht="15.75" thickBot="1">
      <c r="A10" s="43"/>
      <c r="B10" s="136"/>
      <c r="C10" s="136"/>
      <c r="D10" s="136"/>
      <c r="E10" s="136"/>
      <c r="F10" s="136"/>
      <c r="G10" s="44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H12+H13+H14+H15+H17+H18+H20+H21+H22+H23+H24+H25+H19</f>
        <v>117100</v>
      </c>
      <c r="I11" s="60"/>
    </row>
    <row r="12" spans="1:9">
      <c r="A12" s="61" t="s">
        <v>152</v>
      </c>
      <c r="B12" s="62"/>
      <c r="C12" s="62"/>
      <c r="D12" s="62"/>
      <c r="E12" s="62"/>
      <c r="F12" s="62"/>
      <c r="G12" s="62"/>
      <c r="H12" s="64">
        <v>2490.62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497.31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1891.63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0"/>
      <c r="H17" s="15"/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15">
        <v>0</v>
      </c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54">
        <v>5210</v>
      </c>
      <c r="I19" s="55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817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>
        <v>0</v>
      </c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106">
        <v>2357.63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1"/>
      <c r="H23" s="85">
        <v>25049.84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60280.01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106">
        <v>18505.96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96213.5</v>
      </c>
      <c r="I26" s="79"/>
    </row>
    <row r="27" spans="1:9" ht="15.75" thickBot="1">
      <c r="A27" s="99"/>
      <c r="B27" s="143"/>
      <c r="C27" s="143"/>
      <c r="D27" s="143"/>
      <c r="E27" s="143"/>
      <c r="F27" s="143"/>
      <c r="G27" s="100"/>
      <c r="H27" s="99"/>
      <c r="I27" s="100"/>
    </row>
    <row r="28" spans="1:9" ht="15.75" thickBot="1">
      <c r="A28" s="2" t="s">
        <v>65</v>
      </c>
      <c r="B28" s="3"/>
      <c r="C28" s="3"/>
      <c r="D28" s="3"/>
      <c r="E28" s="3"/>
      <c r="F28" s="3"/>
      <c r="G28" s="3"/>
      <c r="H28" s="33"/>
      <c r="I28" s="35"/>
    </row>
    <row r="29" spans="1:9" ht="15.75" thickBot="1">
      <c r="A29" s="123" t="s">
        <v>66</v>
      </c>
      <c r="B29" s="124"/>
      <c r="C29" s="124"/>
      <c r="D29" s="124"/>
      <c r="E29" s="124"/>
      <c r="F29" s="124"/>
      <c r="G29" s="124"/>
      <c r="H29" s="33"/>
      <c r="I29" s="35"/>
    </row>
    <row r="30" spans="1:9" ht="15.75" thickBot="1">
      <c r="A30" s="33"/>
      <c r="B30" s="34"/>
      <c r="C30" s="34"/>
      <c r="D30" s="34"/>
      <c r="E30" s="34"/>
      <c r="F30" s="34"/>
      <c r="G30" s="35"/>
      <c r="H30" s="33"/>
      <c r="I30" s="35"/>
    </row>
    <row r="31" spans="1:9">
      <c r="A31" s="38" t="s">
        <v>153</v>
      </c>
      <c r="B31" s="39"/>
      <c r="C31" s="39"/>
      <c r="D31" s="39"/>
      <c r="E31" s="39"/>
      <c r="F31" s="39"/>
      <c r="G31" s="40"/>
      <c r="H31" s="128">
        <v>0</v>
      </c>
      <c r="I31" s="129"/>
    </row>
    <row r="32" spans="1:9">
      <c r="A32" s="75" t="s">
        <v>23</v>
      </c>
      <c r="B32" s="18"/>
      <c r="C32" s="18"/>
      <c r="D32" s="18"/>
      <c r="E32" s="18"/>
      <c r="F32" s="18"/>
      <c r="G32" s="19"/>
      <c r="H32" s="29">
        <v>28115.200000000001</v>
      </c>
      <c r="I32" s="48"/>
    </row>
    <row r="33" spans="1:9" ht="15.75" thickBot="1">
      <c r="A33" s="144" t="s">
        <v>24</v>
      </c>
      <c r="B33" s="145"/>
      <c r="C33" s="145"/>
      <c r="D33" s="145"/>
      <c r="E33" s="145"/>
      <c r="F33" s="145"/>
      <c r="G33" s="146"/>
      <c r="H33" s="101">
        <v>23100.45</v>
      </c>
      <c r="I33" s="102"/>
    </row>
    <row r="34" spans="1:9" ht="15.75" thickBot="1">
      <c r="A34" s="147"/>
      <c r="B34" s="148"/>
      <c r="C34" s="148"/>
      <c r="D34" s="148"/>
      <c r="E34" s="148"/>
      <c r="F34" s="148"/>
      <c r="G34" s="149"/>
      <c r="H34" s="33"/>
      <c r="I34" s="35"/>
    </row>
    <row r="35" spans="1:9" ht="15.75" thickBot="1">
      <c r="A35" s="2" t="s">
        <v>9</v>
      </c>
      <c r="B35" s="3"/>
      <c r="C35" s="3"/>
      <c r="D35" s="3"/>
      <c r="E35" s="3"/>
      <c r="F35" s="3"/>
      <c r="G35" s="3"/>
      <c r="H35" s="150">
        <f>H11+H28</f>
        <v>117100</v>
      </c>
      <c r="I35" s="151"/>
    </row>
    <row r="36" spans="1:9">
      <c r="A36" s="24"/>
      <c r="B36" s="25"/>
      <c r="C36" s="25"/>
      <c r="D36" s="25"/>
      <c r="E36" s="25"/>
      <c r="F36" s="25"/>
      <c r="G36" s="25"/>
      <c r="H36" s="24"/>
      <c r="I36" s="26"/>
    </row>
    <row r="37" spans="1:9">
      <c r="A37" s="17" t="s">
        <v>61</v>
      </c>
      <c r="B37" s="18"/>
      <c r="C37" s="18"/>
      <c r="D37" s="18"/>
      <c r="E37" s="18"/>
      <c r="F37" s="18"/>
      <c r="G37" s="18"/>
      <c r="H37" s="29">
        <f>H4+H11-H26</f>
        <v>20886.5</v>
      </c>
      <c r="I37" s="48"/>
    </row>
    <row r="38" spans="1:9">
      <c r="A38" s="17" t="s">
        <v>62</v>
      </c>
      <c r="B38" s="18"/>
      <c r="C38" s="18"/>
      <c r="D38" s="18"/>
      <c r="E38" s="18"/>
      <c r="F38" s="18"/>
      <c r="G38" s="18"/>
      <c r="H38" s="29">
        <f>H6+H7-H8-H9</f>
        <v>14417.559999999998</v>
      </c>
      <c r="I38" s="48"/>
    </row>
    <row r="39" spans="1:9">
      <c r="A39" s="75" t="s">
        <v>53</v>
      </c>
      <c r="B39" s="18"/>
      <c r="C39" s="18"/>
      <c r="D39" s="18"/>
      <c r="E39" s="18"/>
      <c r="F39" s="18"/>
      <c r="G39" s="18"/>
      <c r="H39" s="29">
        <f>H31+H32-H33</f>
        <v>5014.75</v>
      </c>
      <c r="I39" s="48"/>
    </row>
    <row r="40" spans="1:9">
      <c r="A40" s="152"/>
      <c r="B40" s="153"/>
      <c r="C40" s="153"/>
      <c r="D40" s="153"/>
      <c r="E40" s="153"/>
      <c r="F40" s="153"/>
      <c r="G40" s="75"/>
      <c r="H40" s="41"/>
      <c r="I40" s="30"/>
    </row>
    <row r="41" spans="1:9">
      <c r="A41" s="12" t="s">
        <v>14</v>
      </c>
      <c r="B41" s="13"/>
      <c r="C41" s="13"/>
      <c r="D41" s="13"/>
      <c r="E41" s="13"/>
      <c r="F41" s="13"/>
      <c r="G41" s="140"/>
      <c r="H41" s="15"/>
      <c r="I41" s="16"/>
    </row>
    <row r="42" spans="1:9">
      <c r="A42" s="70" t="s">
        <v>10</v>
      </c>
      <c r="B42" s="71"/>
      <c r="C42" s="71"/>
      <c r="D42" s="71"/>
      <c r="E42" s="71"/>
      <c r="F42" s="71"/>
      <c r="G42" s="71"/>
      <c r="H42" s="29">
        <v>16.079999999999998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8"/>
      <c r="H43" s="90">
        <f>(H7+H11+H32)/(H8+H9+H26+H33)*H42</f>
        <v>19.570722421901433</v>
      </c>
      <c r="I43" s="91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N13" sqref="N13"/>
    </sheetView>
  </sheetViews>
  <sheetFormatPr defaultRowHeight="15"/>
  <sheetData>
    <row r="1" spans="1:9" ht="18.75">
      <c r="A1" s="31" t="s">
        <v>154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45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155</v>
      </c>
      <c r="B4" s="18"/>
      <c r="C4" s="18"/>
      <c r="D4" s="18"/>
      <c r="E4" s="18"/>
      <c r="F4" s="18"/>
      <c r="G4" s="19"/>
      <c r="H4" s="20">
        <v>250880.74</v>
      </c>
      <c r="I4" s="21"/>
    </row>
    <row r="5" spans="1:9">
      <c r="A5" s="152"/>
      <c r="B5" s="153"/>
      <c r="C5" s="153"/>
      <c r="D5" s="153"/>
      <c r="E5" s="153"/>
      <c r="F5" s="153"/>
      <c r="G5" s="203"/>
      <c r="H5" s="15"/>
      <c r="I5" s="16"/>
    </row>
    <row r="6" spans="1:9">
      <c r="A6" s="17" t="s">
        <v>156</v>
      </c>
      <c r="B6" s="18"/>
      <c r="C6" s="18"/>
      <c r="D6" s="18"/>
      <c r="E6" s="18"/>
      <c r="F6" s="18"/>
      <c r="G6" s="19"/>
      <c r="H6" s="29">
        <v>23558.35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114028.53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226">
        <v>107459.49</v>
      </c>
      <c r="I8" s="227"/>
    </row>
    <row r="9" spans="1:9">
      <c r="A9" s="70" t="s">
        <v>1</v>
      </c>
      <c r="B9" s="71"/>
      <c r="C9" s="71"/>
      <c r="D9" s="71"/>
      <c r="E9" s="71"/>
      <c r="F9" s="71"/>
      <c r="G9" s="72"/>
      <c r="H9" s="85">
        <v>16080</v>
      </c>
      <c r="I9" s="86"/>
    </row>
    <row r="10" spans="1:9" ht="15.75" thickBot="1">
      <c r="A10" s="43"/>
      <c r="B10" s="136"/>
      <c r="C10" s="136"/>
      <c r="D10" s="136"/>
      <c r="E10" s="136"/>
      <c r="F10" s="136"/>
      <c r="G10" s="44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H12+H13+H14+H15+H17+H18+H20+H21+H22+H23+H24+H25+H19</f>
        <v>141190.97999999998</v>
      </c>
      <c r="I11" s="60"/>
    </row>
    <row r="12" spans="1:9">
      <c r="A12" s="61" t="s">
        <v>157</v>
      </c>
      <c r="B12" s="62"/>
      <c r="C12" s="62"/>
      <c r="D12" s="62"/>
      <c r="E12" s="62"/>
      <c r="F12" s="62"/>
      <c r="G12" s="63"/>
      <c r="H12" s="64">
        <v>5139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511.81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2596.9699999999998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54">
        <v>1490.4</v>
      </c>
      <c r="I19" s="55"/>
    </row>
    <row r="20" spans="1:9">
      <c r="A20" s="70" t="s">
        <v>98</v>
      </c>
      <c r="B20" s="71"/>
      <c r="C20" s="71"/>
      <c r="D20" s="71"/>
      <c r="E20" s="71"/>
      <c r="F20" s="71"/>
      <c r="G20" s="72"/>
      <c r="H20" s="85">
        <v>2440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3369.5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38670.239999999998</v>
      </c>
      <c r="I23" s="44"/>
    </row>
    <row r="24" spans="1:9">
      <c r="A24" s="70" t="s">
        <v>137</v>
      </c>
      <c r="B24" s="71"/>
      <c r="C24" s="71"/>
      <c r="D24" s="71"/>
      <c r="E24" s="71"/>
      <c r="F24" s="71"/>
      <c r="G24" s="72"/>
      <c r="H24" s="43">
        <v>66544.039999999994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20429.02</v>
      </c>
      <c r="I25" s="107"/>
    </row>
    <row r="26" spans="1:9" ht="15.75" thickBot="1">
      <c r="A26" s="56" t="s">
        <v>103</v>
      </c>
      <c r="B26" s="57"/>
      <c r="C26" s="57"/>
      <c r="D26" s="57"/>
      <c r="E26" s="57"/>
      <c r="F26" s="57"/>
      <c r="G26" s="58"/>
      <c r="H26" s="95">
        <v>142898.19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 ht="15.75" thickBot="1">
      <c r="A29" s="117"/>
      <c r="B29" s="118"/>
      <c r="C29" s="118"/>
      <c r="D29" s="118"/>
      <c r="E29" s="118"/>
      <c r="F29" s="118"/>
      <c r="G29" s="119"/>
      <c r="H29" s="120"/>
      <c r="I29" s="121"/>
    </row>
    <row r="30" spans="1:9" ht="15.75" thickBot="1">
      <c r="A30" s="2" t="s">
        <v>138</v>
      </c>
      <c r="B30" s="3"/>
      <c r="C30" s="3"/>
      <c r="D30" s="3"/>
      <c r="E30" s="3"/>
      <c r="F30" s="3"/>
      <c r="G30" s="4"/>
      <c r="H30" s="22">
        <v>7222.16</v>
      </c>
      <c r="I30" s="23"/>
    </row>
    <row r="31" spans="1:9" ht="15.75" thickBot="1">
      <c r="A31" s="2" t="s">
        <v>23</v>
      </c>
      <c r="B31" s="3"/>
      <c r="C31" s="3"/>
      <c r="D31" s="3"/>
      <c r="E31" s="3"/>
      <c r="F31" s="3"/>
      <c r="G31" s="4"/>
      <c r="H31" s="22">
        <v>39863.15</v>
      </c>
      <c r="I31" s="23"/>
    </row>
    <row r="32" spans="1:9" ht="15.75" thickBot="1">
      <c r="A32" s="2" t="s">
        <v>24</v>
      </c>
      <c r="B32" s="3"/>
      <c r="C32" s="3"/>
      <c r="D32" s="3"/>
      <c r="E32" s="3"/>
      <c r="F32" s="3"/>
      <c r="G32" s="4"/>
      <c r="H32" s="22">
        <v>38803.129999999997</v>
      </c>
      <c r="I32" s="23"/>
    </row>
    <row r="33" spans="1:9" ht="15.75" thickBot="1">
      <c r="A33" s="99"/>
      <c r="B33" s="143"/>
      <c r="C33" s="143"/>
      <c r="D33" s="143"/>
      <c r="E33" s="143"/>
      <c r="F33" s="143"/>
      <c r="G33" s="100"/>
      <c r="H33" s="120"/>
      <c r="I33" s="121"/>
    </row>
    <row r="34" spans="1:9" ht="15.75" thickBot="1">
      <c r="A34" s="144" t="s">
        <v>9</v>
      </c>
      <c r="B34" s="145"/>
      <c r="C34" s="145"/>
      <c r="D34" s="145"/>
      <c r="E34" s="145"/>
      <c r="F34" s="145"/>
      <c r="G34" s="146"/>
      <c r="H34" s="99">
        <f>H11+H28</f>
        <v>141190.97999999998</v>
      </c>
      <c r="I34" s="100"/>
    </row>
    <row r="35" spans="1:9">
      <c r="A35" s="24"/>
      <c r="B35" s="25"/>
      <c r="C35" s="25"/>
      <c r="D35" s="25"/>
      <c r="E35" s="25"/>
      <c r="F35" s="25"/>
      <c r="G35" s="26"/>
      <c r="H35" s="184"/>
      <c r="I35" s="185"/>
    </row>
    <row r="36" spans="1:9">
      <c r="A36" s="17" t="s">
        <v>67</v>
      </c>
      <c r="B36" s="18"/>
      <c r="C36" s="18"/>
      <c r="D36" s="18"/>
      <c r="E36" s="18"/>
      <c r="F36" s="18"/>
      <c r="G36" s="19"/>
      <c r="H36" s="41">
        <v>200792.34</v>
      </c>
      <c r="I36" s="30"/>
    </row>
    <row r="37" spans="1:9">
      <c r="A37" s="17" t="s">
        <v>158</v>
      </c>
      <c r="B37" s="18"/>
      <c r="C37" s="18"/>
      <c r="D37" s="18"/>
      <c r="E37" s="18"/>
      <c r="F37" s="18"/>
      <c r="G37" s="19"/>
      <c r="H37" s="20">
        <f>H4+H11-H26-H36</f>
        <v>48381.189999999973</v>
      </c>
      <c r="I37" s="21"/>
    </row>
    <row r="38" spans="1:9">
      <c r="A38" s="17" t="s">
        <v>85</v>
      </c>
      <c r="B38" s="18"/>
      <c r="C38" s="18"/>
      <c r="D38" s="18"/>
      <c r="E38" s="18"/>
      <c r="F38" s="18"/>
      <c r="G38" s="19"/>
      <c r="H38" s="29">
        <f>H6-H28+H8+H9-H7</f>
        <v>33069.31</v>
      </c>
      <c r="I38" s="48"/>
    </row>
    <row r="39" spans="1:9">
      <c r="A39" s="17" t="s">
        <v>130</v>
      </c>
      <c r="B39" s="18"/>
      <c r="C39" s="18"/>
      <c r="D39" s="18"/>
      <c r="E39" s="18"/>
      <c r="F39" s="18"/>
      <c r="G39" s="19"/>
      <c r="H39" s="29">
        <f>H30+H31-H32</f>
        <v>8282.18</v>
      </c>
      <c r="I39" s="48"/>
    </row>
    <row r="40" spans="1:9">
      <c r="A40" s="41"/>
      <c r="B40" s="42"/>
      <c r="C40" s="42"/>
      <c r="D40" s="42"/>
      <c r="E40" s="42"/>
      <c r="F40" s="42"/>
      <c r="G40" s="30"/>
      <c r="H40" s="41"/>
      <c r="I40" s="30"/>
    </row>
    <row r="41" spans="1:9">
      <c r="A41" s="12" t="s">
        <v>14</v>
      </c>
      <c r="B41" s="13"/>
      <c r="C41" s="13"/>
      <c r="D41" s="13"/>
      <c r="E41" s="13"/>
      <c r="F41" s="13"/>
      <c r="G41" s="14"/>
      <c r="H41" s="184"/>
      <c r="I41" s="185"/>
    </row>
    <row r="42" spans="1:9">
      <c r="A42" s="70" t="s">
        <v>10</v>
      </c>
      <c r="B42" s="71"/>
      <c r="C42" s="71"/>
      <c r="D42" s="71"/>
      <c r="E42" s="71"/>
      <c r="F42" s="71"/>
      <c r="G42" s="72"/>
      <c r="H42" s="29">
        <v>14.5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9"/>
      <c r="H43" s="224">
        <f>(H7+H11+H31)/(H8+H9+H26+H32)*H42</f>
        <v>14.017452548366647</v>
      </c>
      <c r="I43" s="225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M18" sqref="M18"/>
    </sheetView>
  </sheetViews>
  <sheetFormatPr defaultRowHeight="15"/>
  <sheetData>
    <row r="1" spans="1:9" ht="18.75">
      <c r="A1" s="31" t="s">
        <v>159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20">
        <v>156117.79999999999</v>
      </c>
      <c r="I4" s="102"/>
    </row>
    <row r="5" spans="1:9">
      <c r="A5" s="41"/>
      <c r="B5" s="42"/>
      <c r="C5" s="42"/>
      <c r="D5" s="42"/>
      <c r="E5" s="42"/>
      <c r="F5" s="42"/>
      <c r="G5" s="30"/>
      <c r="H5" s="41"/>
      <c r="I5" s="30"/>
    </row>
    <row r="6" spans="1:9">
      <c r="A6" s="17" t="s">
        <v>69</v>
      </c>
      <c r="B6" s="18"/>
      <c r="C6" s="18"/>
      <c r="D6" s="18"/>
      <c r="E6" s="18"/>
      <c r="F6" s="18"/>
      <c r="G6" s="19"/>
      <c r="H6" s="41">
        <v>15847.69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219974.16</v>
      </c>
      <c r="I7" s="53"/>
    </row>
    <row r="8" spans="1:9">
      <c r="A8" s="70" t="s">
        <v>19</v>
      </c>
      <c r="B8" s="71"/>
      <c r="C8" s="71"/>
      <c r="D8" s="71"/>
      <c r="E8" s="71"/>
      <c r="F8" s="71"/>
      <c r="G8" s="72"/>
      <c r="H8" s="15">
        <v>204379.01</v>
      </c>
      <c r="I8" s="1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4080</v>
      </c>
      <c r="I9" s="86"/>
    </row>
    <row r="10" spans="1:9" ht="15.75" thickBot="1">
      <c r="A10" s="70"/>
      <c r="B10" s="71"/>
      <c r="C10" s="71"/>
      <c r="D10" s="71"/>
      <c r="E10" s="71"/>
      <c r="F10" s="71"/>
      <c r="G10" s="72"/>
      <c r="H10" s="43"/>
      <c r="I10" s="44"/>
    </row>
    <row r="11" spans="1:9" ht="15.75" thickBot="1">
      <c r="A11" s="56" t="s">
        <v>160</v>
      </c>
      <c r="B11" s="57"/>
      <c r="C11" s="57"/>
      <c r="D11" s="57"/>
      <c r="E11" s="57"/>
      <c r="F11" s="57"/>
      <c r="G11" s="137"/>
      <c r="H11" s="59">
        <f>H12+H13+H14+H15+H17+H18+H20+H21+H22+H23+H24+H25+H19</f>
        <v>262054.31999999998</v>
      </c>
      <c r="I11" s="60"/>
    </row>
    <row r="12" spans="1:9">
      <c r="A12" s="61" t="s">
        <v>161</v>
      </c>
      <c r="B12" s="62"/>
      <c r="C12" s="62"/>
      <c r="D12" s="62"/>
      <c r="E12" s="62"/>
      <c r="F12" s="62"/>
      <c r="G12" s="62"/>
      <c r="H12" s="64">
        <v>9973.1299999999992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856.33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4345.09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0"/>
      <c r="H17" s="15">
        <v>0</v>
      </c>
      <c r="I17" s="16"/>
    </row>
    <row r="18" spans="1:9">
      <c r="A18" s="277" t="s">
        <v>5</v>
      </c>
      <c r="B18" s="278"/>
      <c r="C18" s="278"/>
      <c r="D18" s="278"/>
      <c r="E18" s="278"/>
      <c r="F18" s="278"/>
      <c r="G18" s="288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>
        <v>5220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17119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106">
        <v>7233.14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1"/>
      <c r="H23" s="43">
        <v>64700.639999999999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116761.28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106">
        <v>35845.71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256883.56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18"/>
      <c r="C28" s="318"/>
      <c r="D28" s="318"/>
      <c r="E28" s="318"/>
      <c r="F28" s="318"/>
      <c r="G28" s="319"/>
      <c r="H28" s="22">
        <v>0</v>
      </c>
      <c r="I28" s="23"/>
    </row>
    <row r="29" spans="1:9" ht="15.75" thickBot="1">
      <c r="A29" s="320"/>
      <c r="B29" s="321"/>
      <c r="C29" s="321"/>
      <c r="D29" s="321"/>
      <c r="E29" s="321"/>
      <c r="F29" s="321"/>
      <c r="G29" s="322"/>
      <c r="H29" s="73"/>
      <c r="I29" s="74"/>
    </row>
    <row r="30" spans="1:9">
      <c r="A30" s="242" t="s">
        <v>48</v>
      </c>
      <c r="B30" s="243"/>
      <c r="C30" s="243"/>
      <c r="D30" s="243"/>
      <c r="E30" s="243"/>
      <c r="F30" s="243"/>
      <c r="G30" s="244"/>
      <c r="H30" s="128">
        <v>15464.52</v>
      </c>
      <c r="I30" s="129"/>
    </row>
    <row r="31" spans="1:9">
      <c r="A31" s="17" t="s">
        <v>23</v>
      </c>
      <c r="B31" s="18"/>
      <c r="C31" s="18"/>
      <c r="D31" s="18"/>
      <c r="E31" s="18"/>
      <c r="F31" s="18"/>
      <c r="G31" s="19"/>
      <c r="H31" s="29">
        <v>57384</v>
      </c>
      <c r="I31" s="48"/>
    </row>
    <row r="32" spans="1:9" ht="15.75" thickBot="1">
      <c r="A32" s="130" t="s">
        <v>24</v>
      </c>
      <c r="B32" s="131"/>
      <c r="C32" s="131"/>
      <c r="D32" s="131"/>
      <c r="E32" s="131"/>
      <c r="F32" s="131"/>
      <c r="G32" s="132"/>
      <c r="H32" s="182">
        <v>54441.91</v>
      </c>
      <c r="I32" s="183"/>
    </row>
    <row r="33" spans="1:9" ht="15.75" thickBot="1">
      <c r="A33" s="315"/>
      <c r="B33" s="316"/>
      <c r="C33" s="316"/>
      <c r="D33" s="316"/>
      <c r="E33" s="316"/>
      <c r="F33" s="316"/>
      <c r="G33" s="317"/>
      <c r="H33" s="251"/>
      <c r="I33" s="252"/>
    </row>
    <row r="34" spans="1:9" ht="15.75" thickBot="1">
      <c r="A34" s="144" t="s">
        <v>9</v>
      </c>
      <c r="B34" s="145"/>
      <c r="C34" s="145"/>
      <c r="D34" s="145"/>
      <c r="E34" s="145"/>
      <c r="F34" s="145"/>
      <c r="G34" s="145"/>
      <c r="H34" s="22">
        <f>H11+H28</f>
        <v>262054.31999999998</v>
      </c>
      <c r="I34" s="23"/>
    </row>
    <row r="35" spans="1:9">
      <c r="A35" s="106"/>
      <c r="B35" s="167"/>
      <c r="C35" s="167"/>
      <c r="D35" s="167"/>
      <c r="E35" s="167"/>
      <c r="F35" s="167"/>
      <c r="G35" s="167"/>
      <c r="H35" s="184"/>
      <c r="I35" s="185"/>
    </row>
    <row r="36" spans="1:9">
      <c r="A36" s="17" t="s">
        <v>61</v>
      </c>
      <c r="B36" s="18"/>
      <c r="C36" s="18"/>
      <c r="D36" s="18"/>
      <c r="E36" s="18"/>
      <c r="F36" s="18"/>
      <c r="G36" s="18"/>
      <c r="H36" s="29">
        <f>H4+H11-H26</f>
        <v>161288.56</v>
      </c>
      <c r="I36" s="48"/>
    </row>
    <row r="37" spans="1:9">
      <c r="A37" s="17" t="s">
        <v>72</v>
      </c>
      <c r="B37" s="18"/>
      <c r="C37" s="18"/>
      <c r="D37" s="18"/>
      <c r="E37" s="18"/>
      <c r="F37" s="18"/>
      <c r="G37" s="18"/>
      <c r="H37" s="29">
        <f>H6+H8+H9-H7</f>
        <v>4332.5400000000081</v>
      </c>
      <c r="I37" s="48"/>
    </row>
    <row r="38" spans="1:9">
      <c r="A38" s="75" t="s">
        <v>53</v>
      </c>
      <c r="B38" s="18"/>
      <c r="C38" s="18"/>
      <c r="D38" s="18"/>
      <c r="E38" s="18"/>
      <c r="F38" s="18"/>
      <c r="G38" s="18"/>
      <c r="H38" s="29">
        <f>H30+H31-H32</f>
        <v>18406.61</v>
      </c>
      <c r="I38" s="48"/>
    </row>
    <row r="39" spans="1:9">
      <c r="A39" s="41"/>
      <c r="B39" s="42"/>
      <c r="C39" s="42"/>
      <c r="D39" s="42"/>
      <c r="E39" s="42"/>
      <c r="F39" s="42"/>
      <c r="G39" s="42"/>
      <c r="H39" s="41"/>
      <c r="I39" s="30"/>
    </row>
    <row r="40" spans="1:9">
      <c r="A40" s="313" t="s">
        <v>14</v>
      </c>
      <c r="B40" s="314"/>
      <c r="C40" s="314"/>
      <c r="D40" s="314"/>
      <c r="E40" s="314"/>
      <c r="F40" s="314"/>
      <c r="G40" s="314"/>
      <c r="H40" s="43"/>
      <c r="I40" s="44"/>
    </row>
    <row r="41" spans="1:9">
      <c r="A41" s="70" t="s">
        <v>10</v>
      </c>
      <c r="B41" s="71"/>
      <c r="C41" s="71"/>
      <c r="D41" s="71"/>
      <c r="E41" s="71"/>
      <c r="F41" s="71"/>
      <c r="G41" s="71"/>
      <c r="H41" s="29">
        <v>14.15</v>
      </c>
      <c r="I41" s="48"/>
    </row>
    <row r="42" spans="1:9" ht="15.75" thickBot="1">
      <c r="A42" s="87" t="s">
        <v>16</v>
      </c>
      <c r="B42" s="88"/>
      <c r="C42" s="88"/>
      <c r="D42" s="88"/>
      <c r="E42" s="88"/>
      <c r="F42" s="88"/>
      <c r="G42" s="88"/>
      <c r="H42" s="90">
        <f>(H7+H11+H31)/(H8+H9+H26+H32)*H41</f>
        <v>14.684329535964599</v>
      </c>
      <c r="I42" s="91"/>
    </row>
    <row r="45" spans="1:9">
      <c r="A45" s="69" t="s">
        <v>11</v>
      </c>
      <c r="B45" s="69"/>
      <c r="C45" s="69"/>
      <c r="G45" s="69" t="s">
        <v>17</v>
      </c>
      <c r="H45" s="69"/>
      <c r="I45" s="69"/>
    </row>
    <row r="47" spans="1:9">
      <c r="A47" s="133"/>
      <c r="B47" s="133"/>
      <c r="C47" s="133"/>
      <c r="D47" s="133"/>
      <c r="E47" s="133"/>
      <c r="F47" s="133"/>
      <c r="G47" s="133"/>
      <c r="H47" s="133"/>
      <c r="I47" s="133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5:C45"/>
    <mergeCell ref="G45:I45"/>
    <mergeCell ref="A47:G47"/>
    <mergeCell ref="H47:I4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N7" sqref="N7"/>
    </sheetView>
  </sheetViews>
  <sheetFormatPr defaultRowHeight="15"/>
  <sheetData>
    <row r="1" spans="1:9" ht="18.75">
      <c r="A1" s="31" t="s">
        <v>162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>
      <c r="A3" s="24"/>
      <c r="B3" s="25"/>
      <c r="C3" s="25"/>
      <c r="D3" s="25"/>
      <c r="E3" s="25"/>
      <c r="F3" s="25"/>
      <c r="G3" s="26"/>
      <c r="H3" s="36" t="s">
        <v>0</v>
      </c>
      <c r="I3" s="37"/>
    </row>
    <row r="4" spans="1:9">
      <c r="A4" s="17" t="s">
        <v>92</v>
      </c>
      <c r="B4" s="18"/>
      <c r="C4" s="18"/>
      <c r="D4" s="18"/>
      <c r="E4" s="18"/>
      <c r="F4" s="18"/>
      <c r="G4" s="19"/>
      <c r="H4" s="29">
        <v>53763.6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40</v>
      </c>
      <c r="B6" s="18"/>
      <c r="C6" s="18"/>
      <c r="D6" s="18"/>
      <c r="E6" s="18"/>
      <c r="F6" s="18"/>
      <c r="G6" s="19"/>
      <c r="H6" s="41">
        <v>31711.72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172">
        <v>294553.36</v>
      </c>
      <c r="I7" s="173"/>
    </row>
    <row r="8" spans="1:9">
      <c r="A8" s="70" t="s">
        <v>19</v>
      </c>
      <c r="B8" s="71"/>
      <c r="C8" s="71"/>
      <c r="D8" s="71"/>
      <c r="E8" s="71"/>
      <c r="F8" s="71"/>
      <c r="G8" s="72"/>
      <c r="H8" s="15">
        <v>274814.77</v>
      </c>
      <c r="I8" s="1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5760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H12+H13+H14+H15+H17+H18+H20+H21+H22+H23+H24+H25+H19</f>
        <v>427761.75</v>
      </c>
      <c r="I11" s="60"/>
    </row>
    <row r="12" spans="1:9">
      <c r="A12" s="61" t="s">
        <v>111</v>
      </c>
      <c r="B12" s="62"/>
      <c r="C12" s="62"/>
      <c r="D12" s="62"/>
      <c r="E12" s="62"/>
      <c r="F12" s="62"/>
      <c r="G12" s="63"/>
      <c r="H12" s="64">
        <v>13960.32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1130.06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5733.99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03" t="s">
        <v>34</v>
      </c>
      <c r="B17" s="104"/>
      <c r="C17" s="104"/>
      <c r="D17" s="104"/>
      <c r="E17" s="104"/>
      <c r="F17" s="104"/>
      <c r="G17" s="105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>
        <v>0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7800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12050.41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85382.16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230837.65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70867.16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398417.4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61" t="s">
        <v>79</v>
      </c>
      <c r="B29" s="62"/>
      <c r="C29" s="62"/>
      <c r="D29" s="62"/>
      <c r="E29" s="62"/>
      <c r="F29" s="62"/>
      <c r="G29" s="63"/>
      <c r="H29" s="128"/>
      <c r="I29" s="129"/>
    </row>
    <row r="30" spans="1:9" ht="15.75" thickBot="1">
      <c r="A30" s="106"/>
      <c r="B30" s="167"/>
      <c r="C30" s="167"/>
      <c r="D30" s="167"/>
      <c r="E30" s="167"/>
      <c r="F30" s="167"/>
      <c r="G30" s="107"/>
      <c r="H30" s="247"/>
      <c r="I30" s="248"/>
    </row>
    <row r="31" spans="1:9">
      <c r="A31" s="38" t="s">
        <v>129</v>
      </c>
      <c r="B31" s="39"/>
      <c r="C31" s="39"/>
      <c r="D31" s="39"/>
      <c r="E31" s="39"/>
      <c r="F31" s="39"/>
      <c r="G31" s="40"/>
      <c r="H31" s="128">
        <v>9775.15</v>
      </c>
      <c r="I31" s="129"/>
    </row>
    <row r="32" spans="1:9">
      <c r="A32" s="17" t="s">
        <v>23</v>
      </c>
      <c r="B32" s="18"/>
      <c r="C32" s="18"/>
      <c r="D32" s="18"/>
      <c r="E32" s="18"/>
      <c r="F32" s="18"/>
      <c r="G32" s="19"/>
      <c r="H32" s="29">
        <v>76839.570000000007</v>
      </c>
      <c r="I32" s="48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2"/>
      <c r="H33" s="182">
        <v>71690.42</v>
      </c>
      <c r="I33" s="183"/>
    </row>
    <row r="34" spans="1:9" ht="15.75" thickBot="1">
      <c r="A34" s="147"/>
      <c r="B34" s="148"/>
      <c r="C34" s="148"/>
      <c r="D34" s="148"/>
      <c r="E34" s="148"/>
      <c r="F34" s="148"/>
      <c r="G34" s="149"/>
      <c r="H34" s="261"/>
      <c r="I34" s="262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H11+H28</f>
        <v>427761.75</v>
      </c>
      <c r="I35" s="23"/>
    </row>
    <row r="36" spans="1:9">
      <c r="A36" s="24"/>
      <c r="B36" s="25"/>
      <c r="C36" s="25"/>
      <c r="D36" s="25"/>
      <c r="E36" s="25"/>
      <c r="F36" s="25"/>
      <c r="G36" s="26"/>
      <c r="H36" s="27"/>
      <c r="I36" s="28"/>
    </row>
    <row r="37" spans="1:9">
      <c r="A37" s="17" t="s">
        <v>95</v>
      </c>
      <c r="B37" s="18"/>
      <c r="C37" s="18"/>
      <c r="D37" s="18"/>
      <c r="E37" s="18"/>
      <c r="F37" s="18"/>
      <c r="G37" s="19"/>
      <c r="H37" s="29">
        <f>H4+H11-H26</f>
        <v>83107.949999999953</v>
      </c>
      <c r="I37" s="48"/>
    </row>
    <row r="38" spans="1:9">
      <c r="A38" s="17" t="s">
        <v>96</v>
      </c>
      <c r="B38" s="18"/>
      <c r="C38" s="18"/>
      <c r="D38" s="18"/>
      <c r="E38" s="18"/>
      <c r="F38" s="18"/>
      <c r="G38" s="19"/>
      <c r="H38" s="29">
        <f>H6+H7-H8-H9</f>
        <v>45690.309999999939</v>
      </c>
      <c r="I38" s="48"/>
    </row>
    <row r="39" spans="1:9">
      <c r="A39" s="75" t="s">
        <v>53</v>
      </c>
      <c r="B39" s="18"/>
      <c r="C39" s="18"/>
      <c r="D39" s="18"/>
      <c r="E39" s="18"/>
      <c r="F39" s="18"/>
      <c r="G39" s="19"/>
      <c r="H39" s="29">
        <f>H31+H32-H33</f>
        <v>14924.300000000003</v>
      </c>
      <c r="I39" s="48"/>
    </row>
    <row r="40" spans="1:9">
      <c r="A40" s="76"/>
      <c r="B40" s="77"/>
      <c r="C40" s="77"/>
      <c r="D40" s="77"/>
      <c r="E40" s="77"/>
      <c r="F40" s="77"/>
      <c r="G40" s="78"/>
      <c r="H40" s="76"/>
      <c r="I40" s="78"/>
    </row>
    <row r="41" spans="1:9">
      <c r="A41" s="221" t="s">
        <v>14</v>
      </c>
      <c r="B41" s="222"/>
      <c r="C41" s="222"/>
      <c r="D41" s="222"/>
      <c r="E41" s="222"/>
      <c r="F41" s="222"/>
      <c r="G41" s="223"/>
      <c r="H41" s="15"/>
      <c r="I41" s="16"/>
    </row>
    <row r="42" spans="1:9">
      <c r="A42" s="70" t="s">
        <v>10</v>
      </c>
      <c r="B42" s="71"/>
      <c r="C42" s="71"/>
      <c r="D42" s="71"/>
      <c r="E42" s="71"/>
      <c r="F42" s="71"/>
      <c r="G42" s="72"/>
      <c r="H42" s="29">
        <v>15.65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9"/>
      <c r="H43" s="323">
        <f>(H7+H11+H32)/(H8+H9+H26+H33)*H42</f>
        <v>16.660531239974539</v>
      </c>
      <c r="I43" s="262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6"/>
  <sheetViews>
    <sheetView topLeftCell="A7" workbookViewId="0">
      <selection activeCell="N16" sqref="N16"/>
    </sheetView>
  </sheetViews>
  <sheetFormatPr defaultRowHeight="15"/>
  <sheetData>
    <row r="1" spans="1:9" ht="18.75">
      <c r="A1" s="31" t="s">
        <v>163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20">
        <v>216852.56</v>
      </c>
      <c r="I4" s="21"/>
    </row>
    <row r="5" spans="1:9">
      <c r="A5" s="41"/>
      <c r="B5" s="42"/>
      <c r="C5" s="42"/>
      <c r="D5" s="42"/>
      <c r="E5" s="42"/>
      <c r="F5" s="42"/>
      <c r="G5" s="30"/>
      <c r="H5" s="41"/>
      <c r="I5" s="30"/>
    </row>
    <row r="6" spans="1:9">
      <c r="A6" s="17" t="s">
        <v>40</v>
      </c>
      <c r="B6" s="18"/>
      <c r="C6" s="18"/>
      <c r="D6" s="18"/>
      <c r="E6" s="18"/>
      <c r="F6" s="18"/>
      <c r="G6" s="18"/>
      <c r="H6" s="29">
        <v>32883.94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174567.36</v>
      </c>
      <c r="I7" s="53"/>
    </row>
    <row r="8" spans="1:9">
      <c r="A8" s="70" t="s">
        <v>19</v>
      </c>
      <c r="B8" s="71"/>
      <c r="C8" s="71"/>
      <c r="D8" s="71"/>
      <c r="E8" s="71"/>
      <c r="F8" s="71"/>
      <c r="G8" s="72"/>
      <c r="H8" s="54">
        <v>150793.1</v>
      </c>
      <c r="I8" s="55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2880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0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H12+H13+H14+H15+H17+H18+H20+H21+H22+H23+H24+H25+H19</f>
        <v>180434.12</v>
      </c>
      <c r="I11" s="179"/>
    </row>
    <row r="12" spans="1:9">
      <c r="A12" s="61" t="s">
        <v>111</v>
      </c>
      <c r="B12" s="62"/>
      <c r="C12" s="62"/>
      <c r="D12" s="62"/>
      <c r="E12" s="62"/>
      <c r="F12" s="62"/>
      <c r="G12" s="62"/>
      <c r="H12" s="64">
        <v>6438.89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653.83000000000004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3317.59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>
        <v>0</v>
      </c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03" t="s">
        <v>34</v>
      </c>
      <c r="B17" s="104"/>
      <c r="C17" s="104"/>
      <c r="D17" s="104"/>
      <c r="E17" s="104"/>
      <c r="F17" s="104"/>
      <c r="G17" s="105"/>
      <c r="H17" s="54">
        <v>6000</v>
      </c>
      <c r="I17" s="55"/>
    </row>
    <row r="18" spans="1:9">
      <c r="A18" s="277" t="s">
        <v>5</v>
      </c>
      <c r="B18" s="278"/>
      <c r="C18" s="278"/>
      <c r="D18" s="278"/>
      <c r="E18" s="278"/>
      <c r="F18" s="278"/>
      <c r="G18" s="288"/>
      <c r="H18" s="15"/>
      <c r="I18" s="16"/>
    </row>
    <row r="19" spans="1:9">
      <c r="A19" s="70" t="s">
        <v>12</v>
      </c>
      <c r="B19" s="71"/>
      <c r="C19" s="71"/>
      <c r="D19" s="71"/>
      <c r="E19" s="71"/>
      <c r="F19" s="71"/>
      <c r="G19" s="72"/>
      <c r="H19" s="85">
        <v>5040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828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1"/>
      <c r="H22" s="73">
        <v>3027</v>
      </c>
      <c r="I22" s="74"/>
    </row>
    <row r="23" spans="1:9">
      <c r="A23" s="70" t="s">
        <v>7</v>
      </c>
      <c r="B23" s="71"/>
      <c r="C23" s="71"/>
      <c r="D23" s="71"/>
      <c r="E23" s="71"/>
      <c r="F23" s="71"/>
      <c r="G23" s="71"/>
      <c r="H23" s="43">
        <v>49400.639999999999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80893.78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106">
        <v>24834.39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161975.56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18"/>
      <c r="C28" s="318"/>
      <c r="D28" s="318"/>
      <c r="E28" s="318"/>
      <c r="F28" s="318"/>
      <c r="G28" s="319"/>
      <c r="H28" s="22">
        <v>0</v>
      </c>
      <c r="I28" s="23"/>
    </row>
    <row r="29" spans="1:9" ht="15.75" thickBot="1">
      <c r="A29" s="108"/>
      <c r="B29" s="109"/>
      <c r="C29" s="109"/>
      <c r="D29" s="109"/>
      <c r="E29" s="109"/>
      <c r="F29" s="109"/>
      <c r="G29" s="110"/>
      <c r="H29" s="111"/>
      <c r="I29" s="112"/>
    </row>
    <row r="30" spans="1:9">
      <c r="A30" s="38" t="s">
        <v>48</v>
      </c>
      <c r="B30" s="39"/>
      <c r="C30" s="39"/>
      <c r="D30" s="39"/>
      <c r="E30" s="39"/>
      <c r="F30" s="39"/>
      <c r="G30" s="40"/>
      <c r="H30" s="128">
        <v>17208.169999999998</v>
      </c>
      <c r="I30" s="129"/>
    </row>
    <row r="31" spans="1:9">
      <c r="A31" s="17" t="s">
        <v>23</v>
      </c>
      <c r="B31" s="18"/>
      <c r="C31" s="18"/>
      <c r="D31" s="18"/>
      <c r="E31" s="18"/>
      <c r="F31" s="18"/>
      <c r="G31" s="19"/>
      <c r="H31" s="29">
        <v>44008.2</v>
      </c>
      <c r="I31" s="48"/>
    </row>
    <row r="32" spans="1:9" ht="15.75" thickBot="1">
      <c r="A32" s="130" t="s">
        <v>24</v>
      </c>
      <c r="B32" s="131"/>
      <c r="C32" s="131"/>
      <c r="D32" s="131"/>
      <c r="E32" s="131"/>
      <c r="F32" s="131"/>
      <c r="G32" s="132"/>
      <c r="H32" s="182">
        <v>38673.730000000003</v>
      </c>
      <c r="I32" s="183"/>
    </row>
    <row r="33" spans="1:9" ht="15.75" thickBot="1">
      <c r="A33" s="7"/>
      <c r="B33" s="8"/>
      <c r="C33" s="8"/>
      <c r="D33" s="8"/>
      <c r="E33" s="8"/>
      <c r="F33" s="8"/>
      <c r="G33" s="9"/>
      <c r="H33" s="10"/>
      <c r="I33" s="11"/>
    </row>
    <row r="34" spans="1:9" ht="15.75" thickBot="1">
      <c r="A34" s="2" t="s">
        <v>9</v>
      </c>
      <c r="B34" s="3"/>
      <c r="C34" s="3"/>
      <c r="D34" s="3"/>
      <c r="E34" s="3"/>
      <c r="F34" s="3"/>
      <c r="G34" s="3"/>
      <c r="H34" s="22">
        <f>H11+H28</f>
        <v>180434.12</v>
      </c>
      <c r="I34" s="23"/>
    </row>
    <row r="35" spans="1:9">
      <c r="A35" s="106"/>
      <c r="B35" s="167"/>
      <c r="C35" s="167"/>
      <c r="D35" s="167"/>
      <c r="E35" s="167"/>
      <c r="F35" s="167"/>
      <c r="G35" s="167"/>
      <c r="H35" s="184"/>
      <c r="I35" s="185"/>
    </row>
    <row r="36" spans="1:9">
      <c r="A36" s="17" t="s">
        <v>67</v>
      </c>
      <c r="B36" s="18"/>
      <c r="C36" s="18"/>
      <c r="D36" s="18"/>
      <c r="E36" s="18"/>
      <c r="F36" s="18"/>
      <c r="G36" s="19"/>
      <c r="H36" s="41">
        <v>80756.41</v>
      </c>
      <c r="I36" s="30"/>
    </row>
    <row r="37" spans="1:9">
      <c r="A37" s="17" t="s">
        <v>61</v>
      </c>
      <c r="B37" s="18"/>
      <c r="C37" s="18"/>
      <c r="D37" s="18"/>
      <c r="E37" s="18"/>
      <c r="F37" s="18"/>
      <c r="G37" s="18"/>
      <c r="H37" s="29">
        <f>H4+H11-H26-H36</f>
        <v>154554.71</v>
      </c>
      <c r="I37" s="48"/>
    </row>
    <row r="38" spans="1:9">
      <c r="A38" s="17" t="s">
        <v>62</v>
      </c>
      <c r="B38" s="18"/>
      <c r="C38" s="18"/>
      <c r="D38" s="18"/>
      <c r="E38" s="18"/>
      <c r="F38" s="18"/>
      <c r="G38" s="18"/>
      <c r="H38" s="29">
        <f>H6+H7-H8-H9</f>
        <v>53778.199999999983</v>
      </c>
      <c r="I38" s="48"/>
    </row>
    <row r="39" spans="1:9">
      <c r="A39" s="75" t="s">
        <v>53</v>
      </c>
      <c r="B39" s="18"/>
      <c r="C39" s="18"/>
      <c r="D39" s="18"/>
      <c r="E39" s="18"/>
      <c r="F39" s="18"/>
      <c r="G39" s="18"/>
      <c r="H39" s="29">
        <f>H30+H31-H32</f>
        <v>22542.639999999992</v>
      </c>
      <c r="I39" s="48"/>
    </row>
    <row r="40" spans="1:9">
      <c r="A40" s="41"/>
      <c r="B40" s="42"/>
      <c r="C40" s="42"/>
      <c r="D40" s="42"/>
      <c r="E40" s="42"/>
      <c r="F40" s="42"/>
      <c r="G40" s="42"/>
      <c r="H40" s="41"/>
      <c r="I40" s="30"/>
    </row>
    <row r="41" spans="1:9">
      <c r="A41" s="313" t="s">
        <v>14</v>
      </c>
      <c r="B41" s="314"/>
      <c r="C41" s="314"/>
      <c r="D41" s="314"/>
      <c r="E41" s="314"/>
      <c r="F41" s="314"/>
      <c r="G41" s="314"/>
      <c r="H41" s="43"/>
      <c r="I41" s="44"/>
    </row>
    <row r="42" spans="1:9">
      <c r="A42" s="70" t="s">
        <v>10</v>
      </c>
      <c r="B42" s="71"/>
      <c r="C42" s="71"/>
      <c r="D42" s="71"/>
      <c r="E42" s="71"/>
      <c r="F42" s="71"/>
      <c r="G42" s="71"/>
      <c r="H42" s="29">
        <v>13.65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8"/>
      <c r="H43" s="90">
        <f>(H7+H11+H31)/(H8+H9+H26+H32)*H42</f>
        <v>15.371543785308063</v>
      </c>
      <c r="I43" s="91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2:G42"/>
    <mergeCell ref="H42:I42"/>
    <mergeCell ref="A43:G43"/>
    <mergeCell ref="H43:I43"/>
    <mergeCell ref="A46:C46"/>
    <mergeCell ref="G46:I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opLeftCell="A37" workbookViewId="0">
      <selection activeCell="M5" sqref="M5"/>
    </sheetView>
  </sheetViews>
  <sheetFormatPr defaultRowHeight="15"/>
  <sheetData>
    <row r="1" spans="1:9" ht="18.75">
      <c r="A1" s="31" t="s">
        <v>44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45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38" t="s">
        <v>39</v>
      </c>
      <c r="B4" s="39"/>
      <c r="C4" s="39"/>
      <c r="D4" s="39"/>
      <c r="E4" s="39"/>
      <c r="F4" s="39"/>
      <c r="G4" s="40"/>
      <c r="H4" s="101">
        <v>180358.49</v>
      </c>
      <c r="I4" s="102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45" t="s">
        <v>40</v>
      </c>
      <c r="B6" s="46"/>
      <c r="C6" s="46"/>
      <c r="D6" s="46"/>
      <c r="E6" s="46"/>
      <c r="F6" s="46"/>
      <c r="G6" s="47"/>
      <c r="H6" s="29">
        <v>26194.28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276768.36</v>
      </c>
      <c r="I7" s="53"/>
    </row>
    <row r="8" spans="1:9">
      <c r="A8" s="12" t="s">
        <v>19</v>
      </c>
      <c r="B8" s="13"/>
      <c r="C8" s="13"/>
      <c r="D8" s="13"/>
      <c r="E8" s="13"/>
      <c r="F8" s="13"/>
      <c r="G8" s="14"/>
      <c r="H8" s="52">
        <v>253238.66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26880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H12+H14+H20+H23+H24+H25+H17+H13+H22</f>
        <v>641606.99</v>
      </c>
      <c r="I11" s="60"/>
    </row>
    <row r="12" spans="1:9">
      <c r="A12" s="61" t="s">
        <v>46</v>
      </c>
      <c r="B12" s="62"/>
      <c r="C12" s="62"/>
      <c r="D12" s="62"/>
      <c r="E12" s="62"/>
      <c r="F12" s="62"/>
      <c r="G12" s="63"/>
      <c r="H12" s="64">
        <v>16663.8</v>
      </c>
      <c r="I12" s="65"/>
    </row>
    <row r="13" spans="1:9">
      <c r="A13" s="70" t="s">
        <v>2</v>
      </c>
      <c r="B13" s="71"/>
      <c r="C13" s="71"/>
      <c r="D13" s="71"/>
      <c r="E13" s="71"/>
      <c r="F13" s="71"/>
      <c r="G13" s="72"/>
      <c r="H13" s="85">
        <v>1524.69</v>
      </c>
      <c r="I13" s="86"/>
    </row>
    <row r="14" spans="1:9">
      <c r="A14" s="70" t="s">
        <v>3</v>
      </c>
      <c r="B14" s="71"/>
      <c r="C14" s="71"/>
      <c r="D14" s="71"/>
      <c r="E14" s="71"/>
      <c r="F14" s="71"/>
      <c r="G14" s="72"/>
      <c r="H14" s="43">
        <v>7736.39</v>
      </c>
      <c r="I14" s="44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03" t="s">
        <v>34</v>
      </c>
      <c r="B17" s="104"/>
      <c r="C17" s="104"/>
      <c r="D17" s="104"/>
      <c r="E17" s="104"/>
      <c r="F17" s="104"/>
      <c r="G17" s="105"/>
      <c r="H17" s="43">
        <v>0</v>
      </c>
      <c r="I17" s="44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/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73361.17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43">
        <v>115198.8</v>
      </c>
      <c r="I22" s="44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115198.8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239941.03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71982.31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602665.9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21</v>
      </c>
      <c r="B28" s="3"/>
      <c r="C28" s="3"/>
      <c r="D28" s="3"/>
      <c r="E28" s="3"/>
      <c r="F28" s="3"/>
      <c r="G28" s="4"/>
      <c r="H28" s="22"/>
      <c r="I28" s="23"/>
    </row>
    <row r="29" spans="1:9" ht="15.75" thickBot="1">
      <c r="A29" s="108"/>
      <c r="B29" s="109"/>
      <c r="C29" s="109"/>
      <c r="D29" s="109"/>
      <c r="E29" s="109"/>
      <c r="F29" s="109"/>
      <c r="G29" s="110"/>
      <c r="H29" s="111"/>
      <c r="I29" s="112"/>
    </row>
    <row r="30" spans="1:9" ht="15.75" thickBot="1">
      <c r="A30" s="2" t="s">
        <v>48</v>
      </c>
      <c r="B30" s="3"/>
      <c r="C30" s="3"/>
      <c r="D30" s="3"/>
      <c r="E30" s="3"/>
      <c r="F30" s="3"/>
      <c r="G30" s="4"/>
      <c r="H30" s="22">
        <v>21370.69</v>
      </c>
      <c r="I30" s="23"/>
    </row>
    <row r="31" spans="1:9" ht="15.75" thickBot="1">
      <c r="A31" s="2" t="s">
        <v>23</v>
      </c>
      <c r="B31" s="3"/>
      <c r="C31" s="3"/>
      <c r="D31" s="3"/>
      <c r="E31" s="3"/>
      <c r="F31" s="3"/>
      <c r="G31" s="4"/>
      <c r="H31" s="113">
        <v>94352.97</v>
      </c>
      <c r="I31" s="114"/>
    </row>
    <row r="32" spans="1:9" ht="15.75" thickBot="1">
      <c r="A32" s="2" t="s">
        <v>24</v>
      </c>
      <c r="B32" s="3"/>
      <c r="C32" s="3"/>
      <c r="D32" s="3"/>
      <c r="E32" s="3"/>
      <c r="F32" s="3"/>
      <c r="G32" s="4"/>
      <c r="H32" s="115">
        <v>88041.02</v>
      </c>
      <c r="I32" s="116"/>
    </row>
    <row r="33" spans="1:9" ht="15.75" thickBot="1">
      <c r="A33" s="7"/>
      <c r="B33" s="8"/>
      <c r="C33" s="8"/>
      <c r="D33" s="8"/>
      <c r="E33" s="8"/>
      <c r="F33" s="8"/>
      <c r="G33" s="9"/>
      <c r="H33" s="10"/>
      <c r="I33" s="11"/>
    </row>
    <row r="34" spans="1:9" ht="15.75" thickBot="1">
      <c r="A34" s="2" t="s">
        <v>49</v>
      </c>
      <c r="B34" s="3"/>
      <c r="C34" s="3"/>
      <c r="D34" s="3"/>
      <c r="E34" s="3"/>
      <c r="F34" s="3"/>
      <c r="G34" s="4"/>
      <c r="H34" s="22">
        <v>785.62</v>
      </c>
      <c r="I34" s="23"/>
    </row>
    <row r="35" spans="1:9" ht="15.75" thickBot="1">
      <c r="A35" s="2" t="s">
        <v>50</v>
      </c>
      <c r="B35" s="3"/>
      <c r="C35" s="3"/>
      <c r="D35" s="3"/>
      <c r="E35" s="3"/>
      <c r="F35" s="3"/>
      <c r="G35" s="4"/>
      <c r="H35" s="22">
        <v>290</v>
      </c>
      <c r="I35" s="23"/>
    </row>
    <row r="36" spans="1:9" ht="15.75" thickBot="1">
      <c r="A36" s="117"/>
      <c r="B36" s="118"/>
      <c r="C36" s="118"/>
      <c r="D36" s="118"/>
      <c r="E36" s="118"/>
      <c r="F36" s="118"/>
      <c r="G36" s="119"/>
      <c r="H36" s="120"/>
      <c r="I36" s="121"/>
    </row>
    <row r="37" spans="1:9" ht="15.75" thickBot="1">
      <c r="A37" s="2" t="s">
        <v>9</v>
      </c>
      <c r="B37" s="3"/>
      <c r="C37" s="3"/>
      <c r="D37" s="3"/>
      <c r="E37" s="3"/>
      <c r="F37" s="3"/>
      <c r="G37" s="4"/>
      <c r="H37" s="22">
        <f>H11+H28</f>
        <v>641606.99</v>
      </c>
      <c r="I37" s="23"/>
    </row>
    <row r="38" spans="1:9">
      <c r="A38" s="24"/>
      <c r="B38" s="25"/>
      <c r="C38" s="25"/>
      <c r="D38" s="25"/>
      <c r="E38" s="25"/>
      <c r="F38" s="25"/>
      <c r="G38" s="26"/>
      <c r="H38" s="27"/>
      <c r="I38" s="28"/>
    </row>
    <row r="39" spans="1:9">
      <c r="A39" s="17" t="s">
        <v>51</v>
      </c>
      <c r="B39" s="18"/>
      <c r="C39" s="18"/>
      <c r="D39" s="18"/>
      <c r="E39" s="18"/>
      <c r="F39" s="18"/>
      <c r="G39" s="19"/>
      <c r="H39" s="29">
        <f>H4+H11-H26</f>
        <v>219299.57999999996</v>
      </c>
      <c r="I39" s="30"/>
    </row>
    <row r="40" spans="1:9">
      <c r="A40" s="17" t="s">
        <v>52</v>
      </c>
      <c r="B40" s="18"/>
      <c r="C40" s="18"/>
      <c r="D40" s="18"/>
      <c r="E40" s="18"/>
      <c r="F40" s="18"/>
      <c r="G40" s="19"/>
      <c r="H40" s="20">
        <f>H6+H7-H8-H9</f>
        <v>22843.98000000001</v>
      </c>
      <c r="I40" s="21"/>
    </row>
    <row r="41" spans="1:9">
      <c r="A41" s="75" t="s">
        <v>53</v>
      </c>
      <c r="B41" s="18"/>
      <c r="C41" s="18"/>
      <c r="D41" s="18"/>
      <c r="E41" s="18"/>
      <c r="F41" s="18"/>
      <c r="G41" s="18"/>
      <c r="H41" s="29">
        <f>H30+H31-H32</f>
        <v>27682.639999999999</v>
      </c>
      <c r="I41" s="48"/>
    </row>
    <row r="42" spans="1:9">
      <c r="A42" s="17" t="s">
        <v>54</v>
      </c>
      <c r="B42" s="18"/>
      <c r="C42" s="18"/>
      <c r="D42" s="18"/>
      <c r="E42" s="18"/>
      <c r="F42" s="18"/>
      <c r="G42" s="19"/>
      <c r="H42" s="122">
        <f>H34-H35</f>
        <v>495.62</v>
      </c>
      <c r="I42" s="78"/>
    </row>
    <row r="43" spans="1:9">
      <c r="A43" s="41"/>
      <c r="B43" s="42"/>
      <c r="C43" s="42"/>
      <c r="D43" s="42"/>
      <c r="E43" s="42"/>
      <c r="F43" s="42"/>
      <c r="G43" s="30"/>
      <c r="H43" s="41"/>
      <c r="I43" s="30"/>
    </row>
    <row r="44" spans="1:9">
      <c r="A44" s="12" t="s">
        <v>14</v>
      </c>
      <c r="B44" s="13"/>
      <c r="C44" s="13"/>
      <c r="D44" s="13"/>
      <c r="E44" s="13"/>
      <c r="F44" s="13"/>
      <c r="G44" s="14"/>
      <c r="H44" s="15"/>
      <c r="I44" s="16"/>
    </row>
    <row r="45" spans="1:9">
      <c r="A45" s="70" t="s">
        <v>10</v>
      </c>
      <c r="B45" s="71"/>
      <c r="C45" s="71"/>
      <c r="D45" s="71"/>
      <c r="E45" s="71"/>
      <c r="F45" s="71"/>
      <c r="G45" s="72"/>
      <c r="H45" s="29">
        <v>16.149999999999999</v>
      </c>
      <c r="I45" s="48"/>
    </row>
    <row r="46" spans="1:9" ht="15.75" thickBot="1">
      <c r="A46" s="87" t="s">
        <v>16</v>
      </c>
      <c r="B46" s="88"/>
      <c r="C46" s="88"/>
      <c r="D46" s="88"/>
      <c r="E46" s="88"/>
      <c r="F46" s="88"/>
      <c r="G46" s="89"/>
      <c r="H46" s="90">
        <f>(H7+H11+H31)/(H8+H26+H32+H35)*H45</f>
        <v>17.321484928581061</v>
      </c>
      <c r="I46" s="91"/>
    </row>
    <row r="49" spans="1:9">
      <c r="A49" s="69" t="s">
        <v>11</v>
      </c>
      <c r="B49" s="69"/>
      <c r="C49" s="69"/>
      <c r="G49" s="69" t="s">
        <v>17</v>
      </c>
      <c r="H49" s="69"/>
      <c r="I49" s="69"/>
    </row>
  </sheetData>
  <mergeCells count="90">
    <mergeCell ref="A45:G45"/>
    <mergeCell ref="H45:I45"/>
    <mergeCell ref="A46:G46"/>
    <mergeCell ref="H46:I46"/>
    <mergeCell ref="A49:C49"/>
    <mergeCell ref="G49:I49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7"/>
  <sheetViews>
    <sheetView topLeftCell="A34" workbookViewId="0">
      <selection activeCell="P49" sqref="P49"/>
    </sheetView>
  </sheetViews>
  <sheetFormatPr defaultRowHeight="15"/>
  <sheetData>
    <row r="1" spans="1:9" ht="18.75">
      <c r="A1" s="31" t="s">
        <v>164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>
      <c r="A3" s="24"/>
      <c r="B3" s="25"/>
      <c r="C3" s="25"/>
      <c r="D3" s="25"/>
      <c r="E3" s="25"/>
      <c r="F3" s="25"/>
      <c r="G3" s="26"/>
      <c r="H3" s="36" t="s">
        <v>0</v>
      </c>
      <c r="I3" s="37"/>
    </row>
    <row r="4" spans="1:9">
      <c r="A4" s="17" t="s">
        <v>82</v>
      </c>
      <c r="B4" s="18"/>
      <c r="C4" s="18"/>
      <c r="D4" s="18"/>
      <c r="E4" s="18"/>
      <c r="F4" s="18"/>
      <c r="G4" s="19"/>
      <c r="H4" s="29">
        <v>102908.15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40</v>
      </c>
      <c r="B6" s="18"/>
      <c r="C6" s="18"/>
      <c r="D6" s="18"/>
      <c r="E6" s="18"/>
      <c r="F6" s="18"/>
      <c r="G6" s="19"/>
      <c r="H6" s="41">
        <v>171062.71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172">
        <v>159060.75</v>
      </c>
      <c r="I7" s="173"/>
    </row>
    <row r="8" spans="1:9">
      <c r="A8" s="70" t="s">
        <v>19</v>
      </c>
      <c r="B8" s="71"/>
      <c r="C8" s="71"/>
      <c r="D8" s="71"/>
      <c r="E8" s="71"/>
      <c r="F8" s="71"/>
      <c r="G8" s="72"/>
      <c r="H8" s="15">
        <v>145355.07999999999</v>
      </c>
      <c r="I8" s="16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4080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H12+H13+H14+H15+H17+H18+H20+H21+H22+H23+H24+H25+H19</f>
        <v>186164.16</v>
      </c>
      <c r="I11" s="60"/>
    </row>
    <row r="12" spans="1:9">
      <c r="A12" s="61" t="s">
        <v>83</v>
      </c>
      <c r="B12" s="62"/>
      <c r="C12" s="62"/>
      <c r="D12" s="62"/>
      <c r="E12" s="62"/>
      <c r="F12" s="62"/>
      <c r="G12" s="63"/>
      <c r="H12" s="64">
        <v>9165.15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678.99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3445.28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/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"/>
      <c r="H19" s="85">
        <v>5064</v>
      </c>
      <c r="I19" s="8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1400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8125.84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51301.919999999998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81853.850000000006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25129.13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167723.15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61" t="s">
        <v>79</v>
      </c>
      <c r="B29" s="62"/>
      <c r="C29" s="62"/>
      <c r="D29" s="62"/>
      <c r="E29" s="62"/>
      <c r="F29" s="62"/>
      <c r="G29" s="63"/>
      <c r="H29" s="128"/>
      <c r="I29" s="129"/>
    </row>
    <row r="30" spans="1:9" ht="15.75" thickBot="1">
      <c r="A30" s="106"/>
      <c r="B30" s="167"/>
      <c r="C30" s="167"/>
      <c r="D30" s="167"/>
      <c r="E30" s="167"/>
      <c r="F30" s="167"/>
      <c r="G30" s="107"/>
      <c r="H30" s="247"/>
      <c r="I30" s="248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128">
        <v>10497.59</v>
      </c>
      <c r="I31" s="129"/>
    </row>
    <row r="32" spans="1:9">
      <c r="A32" s="17" t="s">
        <v>23</v>
      </c>
      <c r="B32" s="18"/>
      <c r="C32" s="18"/>
      <c r="D32" s="18"/>
      <c r="E32" s="18"/>
      <c r="F32" s="18"/>
      <c r="G32" s="19"/>
      <c r="H32" s="29">
        <v>54716.31</v>
      </c>
      <c r="I32" s="48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2"/>
      <c r="H33" s="182">
        <v>48781.919999999998</v>
      </c>
      <c r="I33" s="183"/>
    </row>
    <row r="34" spans="1:9" ht="15.75" thickBot="1">
      <c r="A34" s="147"/>
      <c r="B34" s="148"/>
      <c r="C34" s="148"/>
      <c r="D34" s="148"/>
      <c r="E34" s="148"/>
      <c r="F34" s="148"/>
      <c r="G34" s="149"/>
      <c r="H34" s="261"/>
      <c r="I34" s="262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H11+H28</f>
        <v>186164.16</v>
      </c>
      <c r="I35" s="23"/>
    </row>
    <row r="36" spans="1:9">
      <c r="A36" s="24"/>
      <c r="B36" s="25"/>
      <c r="C36" s="25"/>
      <c r="D36" s="25"/>
      <c r="E36" s="25"/>
      <c r="F36" s="25"/>
      <c r="G36" s="26"/>
      <c r="H36" s="27"/>
      <c r="I36" s="28"/>
    </row>
    <row r="37" spans="1:9">
      <c r="A37" s="17" t="s">
        <v>84</v>
      </c>
      <c r="B37" s="18"/>
      <c r="C37" s="18"/>
      <c r="D37" s="18"/>
      <c r="E37" s="18"/>
      <c r="F37" s="18"/>
      <c r="G37" s="19"/>
      <c r="H37" s="29">
        <f>H4+H11-H26</f>
        <v>121349.16</v>
      </c>
      <c r="I37" s="48"/>
    </row>
    <row r="38" spans="1:9">
      <c r="A38" s="17" t="s">
        <v>67</v>
      </c>
      <c r="B38" s="18"/>
      <c r="C38" s="18"/>
      <c r="D38" s="18"/>
      <c r="E38" s="18"/>
      <c r="F38" s="18"/>
      <c r="G38" s="19"/>
      <c r="H38" s="29">
        <v>142603.81</v>
      </c>
      <c r="I38" s="48"/>
    </row>
    <row r="39" spans="1:9">
      <c r="A39" s="17" t="s">
        <v>96</v>
      </c>
      <c r="B39" s="18"/>
      <c r="C39" s="18"/>
      <c r="D39" s="18"/>
      <c r="E39" s="18"/>
      <c r="F39" s="18"/>
      <c r="G39" s="19"/>
      <c r="H39" s="29">
        <f>H6+H7-H8-H9-H38</f>
        <v>38084.569999999978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9"/>
      <c r="H40" s="29">
        <f>H31+H32-H33</f>
        <v>16431.979999999996</v>
      </c>
      <c r="I40" s="48"/>
    </row>
    <row r="41" spans="1:9">
      <c r="A41" s="76"/>
      <c r="B41" s="77"/>
      <c r="C41" s="77"/>
      <c r="D41" s="77"/>
      <c r="E41" s="77"/>
      <c r="F41" s="77"/>
      <c r="G41" s="78"/>
      <c r="H41" s="76"/>
      <c r="I41" s="78"/>
    </row>
    <row r="42" spans="1:9">
      <c r="A42" s="221" t="s">
        <v>14</v>
      </c>
      <c r="B42" s="222"/>
      <c r="C42" s="222"/>
      <c r="D42" s="222"/>
      <c r="E42" s="222"/>
      <c r="F42" s="222"/>
      <c r="G42" s="223"/>
      <c r="H42" s="15"/>
      <c r="I42" s="16"/>
    </row>
    <row r="43" spans="1:9">
      <c r="A43" s="70" t="s">
        <v>10</v>
      </c>
      <c r="B43" s="71"/>
      <c r="C43" s="71"/>
      <c r="D43" s="71"/>
      <c r="E43" s="71"/>
      <c r="F43" s="71"/>
      <c r="G43" s="72"/>
      <c r="H43" s="29">
        <v>13.5</v>
      </c>
      <c r="I43" s="48"/>
    </row>
    <row r="44" spans="1:9" ht="15.75" thickBot="1">
      <c r="A44" s="87" t="s">
        <v>16</v>
      </c>
      <c r="B44" s="88"/>
      <c r="C44" s="88"/>
      <c r="D44" s="88"/>
      <c r="E44" s="88"/>
      <c r="F44" s="88"/>
      <c r="G44" s="89"/>
      <c r="H44" s="323">
        <f>(H7+H11+H32)/(H8+H9+H26+H33)*H43</f>
        <v>14.754342943784662</v>
      </c>
      <c r="I44" s="262"/>
    </row>
    <row r="47" spans="1:9">
      <c r="A47" s="69" t="s">
        <v>11</v>
      </c>
      <c r="B47" s="69"/>
      <c r="C47" s="69"/>
      <c r="G47" s="69" t="s">
        <v>17</v>
      </c>
      <c r="H47" s="69"/>
      <c r="I47" s="69"/>
    </row>
  </sheetData>
  <mergeCells count="86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7:C47"/>
    <mergeCell ref="G47:I47"/>
    <mergeCell ref="A42:G42"/>
    <mergeCell ref="H42:I42"/>
    <mergeCell ref="A43:G43"/>
    <mergeCell ref="H43:I43"/>
    <mergeCell ref="A44:G44"/>
    <mergeCell ref="H44:I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L10" sqref="L10"/>
    </sheetView>
  </sheetViews>
  <sheetFormatPr defaultRowHeight="15"/>
  <sheetData>
    <row r="1" spans="1:9" ht="18.75">
      <c r="A1" s="31" t="s">
        <v>55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36" t="s">
        <v>0</v>
      </c>
      <c r="I3" s="37"/>
    </row>
    <row r="4" spans="1:9">
      <c r="A4" s="38" t="s">
        <v>57</v>
      </c>
      <c r="B4" s="39"/>
      <c r="C4" s="39"/>
      <c r="D4" s="39"/>
      <c r="E4" s="39"/>
      <c r="F4" s="39"/>
      <c r="G4" s="40"/>
      <c r="H4" s="41">
        <v>311933.86</v>
      </c>
      <c r="I4" s="30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45" t="s">
        <v>40</v>
      </c>
      <c r="B6" s="46"/>
      <c r="C6" s="46"/>
      <c r="D6" s="46"/>
      <c r="E6" s="46"/>
      <c r="F6" s="46"/>
      <c r="G6" s="47"/>
      <c r="H6" s="29">
        <v>67787.039999999994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216472.34</v>
      </c>
      <c r="I7" s="53"/>
    </row>
    <row r="8" spans="1:9">
      <c r="A8" s="12" t="s">
        <v>19</v>
      </c>
      <c r="B8" s="13"/>
      <c r="C8" s="13"/>
      <c r="D8" s="13"/>
      <c r="E8" s="13"/>
      <c r="F8" s="13"/>
      <c r="G8" s="14"/>
      <c r="H8" s="52">
        <v>204185.85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2">
        <v>13440</v>
      </c>
      <c r="I9" s="53"/>
    </row>
    <row r="10" spans="1:9" ht="15.75" thickBot="1">
      <c r="A10" s="41"/>
      <c r="B10" s="42"/>
      <c r="C10" s="42"/>
      <c r="D10" s="42"/>
      <c r="E10" s="42"/>
      <c r="F10" s="42"/>
      <c r="G10" s="30"/>
      <c r="H10" s="29"/>
      <c r="I10" s="48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H12+H13+H14+H15+H17+H18+H19+H29+H21+H22+H23+H24+H25+H20</f>
        <v>239060.02</v>
      </c>
      <c r="I11" s="60"/>
    </row>
    <row r="12" spans="1:9">
      <c r="A12" s="61" t="s">
        <v>58</v>
      </c>
      <c r="B12" s="62"/>
      <c r="C12" s="62"/>
      <c r="D12" s="62"/>
      <c r="E12" s="62"/>
      <c r="F12" s="62"/>
      <c r="G12" s="63"/>
      <c r="H12" s="64">
        <v>2482.3000000000002</v>
      </c>
      <c r="I12" s="65"/>
    </row>
    <row r="13" spans="1:9">
      <c r="A13" s="70" t="s">
        <v>2</v>
      </c>
      <c r="B13" s="71"/>
      <c r="C13" s="71"/>
      <c r="D13" s="71"/>
      <c r="E13" s="71"/>
      <c r="F13" s="71"/>
      <c r="G13" s="72"/>
      <c r="H13" s="43">
        <v>995.87</v>
      </c>
      <c r="I13" s="44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5053.1400000000003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12" t="s">
        <v>36</v>
      </c>
      <c r="B18" s="13"/>
      <c r="C18" s="13"/>
      <c r="D18" s="13"/>
      <c r="E18" s="13"/>
      <c r="F18" s="13"/>
      <c r="G18" s="14"/>
      <c r="H18" s="54">
        <v>3538</v>
      </c>
      <c r="I18" s="55"/>
    </row>
    <row r="19" spans="1:9">
      <c r="A19" s="82" t="s">
        <v>5</v>
      </c>
      <c r="B19" s="83"/>
      <c r="C19" s="83"/>
      <c r="D19" s="83"/>
      <c r="E19" s="83"/>
      <c r="F19" s="83"/>
      <c r="G19" s="84"/>
      <c r="H19" s="15"/>
      <c r="I19" s="16"/>
    </row>
    <row r="20" spans="1:9">
      <c r="A20" s="12" t="s">
        <v>12</v>
      </c>
      <c r="B20" s="13"/>
      <c r="C20" s="13"/>
      <c r="D20" s="13"/>
      <c r="E20" s="13"/>
      <c r="F20" s="13"/>
      <c r="G20" s="14"/>
      <c r="H20" s="85">
        <v>5208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7054.63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85">
        <v>75243.77</v>
      </c>
      <c r="I23" s="86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106720.97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32763.34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239874.23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21</v>
      </c>
      <c r="B28" s="3"/>
      <c r="C28" s="3"/>
      <c r="D28" s="3"/>
      <c r="E28" s="3"/>
      <c r="F28" s="3"/>
      <c r="G28" s="4"/>
      <c r="H28" s="22">
        <v>0</v>
      </c>
      <c r="I28" s="23"/>
    </row>
    <row r="29" spans="1:9">
      <c r="A29" s="123" t="s">
        <v>59</v>
      </c>
      <c r="B29" s="124"/>
      <c r="C29" s="124"/>
      <c r="D29" s="124"/>
      <c r="E29" s="124"/>
      <c r="F29" s="124"/>
      <c r="G29" s="125"/>
      <c r="H29" s="126"/>
      <c r="I29" s="127"/>
    </row>
    <row r="30" spans="1:9" ht="15.75" thickBot="1">
      <c r="A30" s="108"/>
      <c r="B30" s="109"/>
      <c r="C30" s="109"/>
      <c r="D30" s="109"/>
      <c r="E30" s="109"/>
      <c r="F30" s="109"/>
      <c r="G30" s="110"/>
      <c r="H30" s="111"/>
      <c r="I30" s="112"/>
    </row>
    <row r="31" spans="1:9">
      <c r="A31" s="38" t="s">
        <v>48</v>
      </c>
      <c r="B31" s="39"/>
      <c r="C31" s="39"/>
      <c r="D31" s="39"/>
      <c r="E31" s="39"/>
      <c r="F31" s="39"/>
      <c r="G31" s="40"/>
      <c r="H31" s="128">
        <v>12797.61</v>
      </c>
      <c r="I31" s="129"/>
    </row>
    <row r="32" spans="1:9">
      <c r="A32" s="17" t="s">
        <v>23</v>
      </c>
      <c r="B32" s="18"/>
      <c r="C32" s="18"/>
      <c r="D32" s="18"/>
      <c r="E32" s="18"/>
      <c r="F32" s="18"/>
      <c r="G32" s="19"/>
      <c r="H32" s="29">
        <v>56470.559999999998</v>
      </c>
      <c r="I32" s="48"/>
    </row>
    <row r="33" spans="1:9" ht="15.75" thickBot="1">
      <c r="A33" s="130" t="s">
        <v>24</v>
      </c>
      <c r="B33" s="131"/>
      <c r="C33" s="131"/>
      <c r="D33" s="131"/>
      <c r="E33" s="131"/>
      <c r="F33" s="131"/>
      <c r="G33" s="132"/>
      <c r="H33" s="90">
        <v>55124.55</v>
      </c>
      <c r="I33" s="91"/>
    </row>
    <row r="34" spans="1:9" ht="15.75" thickBot="1">
      <c r="A34" s="7"/>
      <c r="B34" s="8"/>
      <c r="C34" s="8"/>
      <c r="D34" s="8"/>
      <c r="E34" s="8"/>
      <c r="F34" s="8"/>
      <c r="G34" s="9"/>
      <c r="H34" s="10"/>
      <c r="I34" s="11"/>
    </row>
    <row r="35" spans="1:9" ht="15.75" thickBot="1">
      <c r="A35" s="2" t="s">
        <v>9</v>
      </c>
      <c r="B35" s="3"/>
      <c r="C35" s="3"/>
      <c r="D35" s="3"/>
      <c r="E35" s="3"/>
      <c r="F35" s="3"/>
      <c r="G35" s="4"/>
      <c r="H35" s="22">
        <f>H11+H28</f>
        <v>239060.02</v>
      </c>
      <c r="I35" s="23"/>
    </row>
    <row r="36" spans="1:9">
      <c r="A36" s="24"/>
      <c r="B36" s="25"/>
      <c r="C36" s="25"/>
      <c r="D36" s="25"/>
      <c r="E36" s="25"/>
      <c r="F36" s="25"/>
      <c r="G36" s="26"/>
      <c r="H36" s="27"/>
      <c r="I36" s="28"/>
    </row>
    <row r="37" spans="1:9">
      <c r="A37" s="17" t="s">
        <v>60</v>
      </c>
      <c r="B37" s="18"/>
      <c r="C37" s="18"/>
      <c r="D37" s="18"/>
      <c r="E37" s="18"/>
      <c r="F37" s="18"/>
      <c r="G37" s="19"/>
      <c r="H37" s="41">
        <v>200718.34</v>
      </c>
      <c r="I37" s="30"/>
    </row>
    <row r="38" spans="1:9">
      <c r="A38" s="17" t="s">
        <v>61</v>
      </c>
      <c r="B38" s="18"/>
      <c r="C38" s="18"/>
      <c r="D38" s="18"/>
      <c r="E38" s="18"/>
      <c r="F38" s="18"/>
      <c r="G38" s="19"/>
      <c r="H38" s="29">
        <f>H4+H11-H26-H37</f>
        <v>110401.31000000003</v>
      </c>
      <c r="I38" s="30"/>
    </row>
    <row r="39" spans="1:9">
      <c r="A39" s="17" t="s">
        <v>62</v>
      </c>
      <c r="B39" s="18"/>
      <c r="C39" s="18"/>
      <c r="D39" s="18"/>
      <c r="E39" s="18"/>
      <c r="F39" s="18"/>
      <c r="G39" s="19"/>
      <c r="H39" s="20">
        <f>H6+H7-H8-H9</f>
        <v>66633.53</v>
      </c>
      <c r="I39" s="21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14143.619999999995</v>
      </c>
      <c r="I40" s="48"/>
    </row>
    <row r="41" spans="1:9">
      <c r="A41" s="76"/>
      <c r="B41" s="77"/>
      <c r="C41" s="77"/>
      <c r="D41" s="77"/>
      <c r="E41" s="77"/>
      <c r="F41" s="77"/>
      <c r="G41" s="78"/>
      <c r="H41" s="76"/>
      <c r="I41" s="78"/>
    </row>
    <row r="42" spans="1:9">
      <c r="A42" s="12" t="s">
        <v>14</v>
      </c>
      <c r="B42" s="13"/>
      <c r="C42" s="13"/>
      <c r="D42" s="13"/>
      <c r="E42" s="13"/>
      <c r="F42" s="13"/>
      <c r="G42" s="14"/>
      <c r="H42" s="15"/>
      <c r="I42" s="16"/>
    </row>
    <row r="43" spans="1:9">
      <c r="A43" s="70" t="s">
        <v>10</v>
      </c>
      <c r="B43" s="71"/>
      <c r="C43" s="71"/>
      <c r="D43" s="71"/>
      <c r="E43" s="71"/>
      <c r="F43" s="71"/>
      <c r="G43" s="72"/>
      <c r="H43" s="29">
        <v>13.65</v>
      </c>
      <c r="I43" s="48"/>
    </row>
    <row r="44" spans="1:9" ht="15.75" thickBot="1">
      <c r="A44" s="87" t="s">
        <v>16</v>
      </c>
      <c r="B44" s="88"/>
      <c r="C44" s="88"/>
      <c r="D44" s="88"/>
      <c r="E44" s="88"/>
      <c r="F44" s="88"/>
      <c r="G44" s="89"/>
      <c r="H44" s="90">
        <f>(H7+H11+H32)/(H8+H9+H26+H33)*H43</f>
        <v>13.63344531065548</v>
      </c>
      <c r="I44" s="91"/>
    </row>
    <row r="47" spans="1:9">
      <c r="A47" s="69" t="s">
        <v>11</v>
      </c>
      <c r="B47" s="69"/>
      <c r="C47" s="69"/>
      <c r="G47" s="69" t="s">
        <v>17</v>
      </c>
      <c r="H47" s="69"/>
      <c r="I47" s="69"/>
    </row>
    <row r="49" spans="1:9">
      <c r="A49" s="133"/>
      <c r="B49" s="133"/>
      <c r="C49" s="133"/>
      <c r="D49" s="133"/>
      <c r="E49" s="133"/>
      <c r="F49" s="133"/>
      <c r="G49" s="133"/>
      <c r="H49" s="133"/>
      <c r="I49" s="133"/>
    </row>
  </sheetData>
  <mergeCells count="88">
    <mergeCell ref="A47:C47"/>
    <mergeCell ref="G47:I47"/>
    <mergeCell ref="A49:G49"/>
    <mergeCell ref="H49:I49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L18" sqref="L18"/>
    </sheetView>
  </sheetViews>
  <sheetFormatPr defaultRowHeight="15"/>
  <sheetData>
    <row r="1" spans="1:9" ht="18.75">
      <c r="A1" s="31" t="s">
        <v>63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4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134">
        <v>126905.24</v>
      </c>
      <c r="I4" s="135"/>
    </row>
    <row r="5" spans="1:9">
      <c r="A5" s="17"/>
      <c r="B5" s="18"/>
      <c r="C5" s="18"/>
      <c r="D5" s="18"/>
      <c r="E5" s="18"/>
      <c r="F5" s="18"/>
      <c r="G5" s="18"/>
      <c r="H5" s="41"/>
      <c r="I5" s="30"/>
    </row>
    <row r="6" spans="1:9">
      <c r="A6" s="17" t="s">
        <v>40</v>
      </c>
      <c r="B6" s="18"/>
      <c r="C6" s="18"/>
      <c r="D6" s="18"/>
      <c r="E6" s="18"/>
      <c r="F6" s="18"/>
      <c r="G6" s="19"/>
      <c r="H6" s="29">
        <v>10423.9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54124.32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52">
        <v>53396.51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54">
        <v>4080</v>
      </c>
      <c r="I9" s="55"/>
    </row>
    <row r="10" spans="1:9" ht="15.75" thickBot="1">
      <c r="A10" s="43"/>
      <c r="B10" s="136"/>
      <c r="C10" s="136"/>
      <c r="D10" s="136"/>
      <c r="E10" s="136"/>
      <c r="F10" s="136"/>
      <c r="G10" s="44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59">
        <f>H12+H13+H14+H18+H19+H20+H22+H23+H24</f>
        <v>59771.520000000004</v>
      </c>
      <c r="I11" s="60"/>
    </row>
    <row r="12" spans="1:9">
      <c r="A12" s="61" t="s">
        <v>41</v>
      </c>
      <c r="B12" s="62"/>
      <c r="C12" s="62"/>
      <c r="D12" s="62"/>
      <c r="E12" s="62"/>
      <c r="F12" s="62"/>
      <c r="G12" s="62"/>
      <c r="H12" s="138">
        <v>4057.17</v>
      </c>
      <c r="I12" s="139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221.81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1125.46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36</v>
      </c>
      <c r="B17" s="13"/>
      <c r="C17" s="13"/>
      <c r="D17" s="13"/>
      <c r="E17" s="13"/>
      <c r="F17" s="13"/>
      <c r="G17" s="140"/>
      <c r="H17" s="15"/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15">
        <v>527.46</v>
      </c>
      <c r="I18" s="16"/>
    </row>
    <row r="19" spans="1:9">
      <c r="A19" s="12" t="s">
        <v>12</v>
      </c>
      <c r="B19" s="13"/>
      <c r="C19" s="13"/>
      <c r="D19" s="13"/>
      <c r="E19" s="13"/>
      <c r="F19" s="13"/>
      <c r="G19" s="140"/>
      <c r="H19" s="54">
        <v>2196</v>
      </c>
      <c r="I19" s="55"/>
    </row>
    <row r="20" spans="1:9">
      <c r="A20" s="70" t="s">
        <v>35</v>
      </c>
      <c r="B20" s="71"/>
      <c r="C20" s="71"/>
      <c r="D20" s="71"/>
      <c r="E20" s="71"/>
      <c r="F20" s="71"/>
      <c r="G20" s="71"/>
      <c r="H20" s="85">
        <v>2150.8000000000002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>
        <v>0</v>
      </c>
      <c r="I21" s="44"/>
    </row>
    <row r="22" spans="1:9">
      <c r="A22" s="70" t="s">
        <v>7</v>
      </c>
      <c r="B22" s="71"/>
      <c r="C22" s="71"/>
      <c r="D22" s="71"/>
      <c r="E22" s="71"/>
      <c r="F22" s="71"/>
      <c r="G22" s="71"/>
      <c r="H22" s="85">
        <v>16758.599999999999</v>
      </c>
      <c r="I22" s="86"/>
    </row>
    <row r="23" spans="1:9">
      <c r="A23" s="70" t="s">
        <v>13</v>
      </c>
      <c r="B23" s="71"/>
      <c r="C23" s="71"/>
      <c r="D23" s="71"/>
      <c r="E23" s="71"/>
      <c r="F23" s="71"/>
      <c r="G23" s="71"/>
      <c r="H23" s="43">
        <v>25045.31</v>
      </c>
      <c r="I23" s="44"/>
    </row>
    <row r="24" spans="1:9" ht="15.75" thickBot="1">
      <c r="A24" s="70" t="s">
        <v>8</v>
      </c>
      <c r="B24" s="71"/>
      <c r="C24" s="71"/>
      <c r="D24" s="71"/>
      <c r="E24" s="71"/>
      <c r="F24" s="71"/>
      <c r="G24" s="71"/>
      <c r="H24" s="106">
        <v>7688.91</v>
      </c>
      <c r="I24" s="107"/>
    </row>
    <row r="25" spans="1:9" ht="15.75" thickBot="1">
      <c r="A25" s="56" t="s">
        <v>15</v>
      </c>
      <c r="B25" s="57"/>
      <c r="C25" s="57"/>
      <c r="D25" s="57"/>
      <c r="E25" s="57"/>
      <c r="F25" s="57"/>
      <c r="G25" s="58"/>
      <c r="H25" s="59">
        <v>58993.35</v>
      </c>
      <c r="I25" s="79"/>
    </row>
    <row r="26" spans="1:9" ht="15.75" thickBot="1">
      <c r="A26" s="99"/>
      <c r="B26" s="143"/>
      <c r="C26" s="143"/>
      <c r="D26" s="143"/>
      <c r="E26" s="143"/>
      <c r="F26" s="143"/>
      <c r="G26" s="100"/>
      <c r="H26" s="99"/>
      <c r="I26" s="100"/>
    </row>
    <row r="27" spans="1:9" ht="15.75" thickBot="1">
      <c r="A27" s="2" t="s">
        <v>65</v>
      </c>
      <c r="B27" s="3"/>
      <c r="C27" s="3"/>
      <c r="D27" s="3"/>
      <c r="E27" s="3"/>
      <c r="F27" s="3"/>
      <c r="G27" s="3"/>
      <c r="H27" s="33"/>
      <c r="I27" s="35"/>
    </row>
    <row r="28" spans="1:9" ht="15.75" thickBot="1">
      <c r="A28" s="123" t="s">
        <v>66</v>
      </c>
      <c r="B28" s="124"/>
      <c r="C28" s="124"/>
      <c r="D28" s="124"/>
      <c r="E28" s="124"/>
      <c r="F28" s="124"/>
      <c r="G28" s="124"/>
      <c r="H28" s="33"/>
      <c r="I28" s="35"/>
    </row>
    <row r="29" spans="1:9" ht="15.75" thickBot="1">
      <c r="A29" s="33"/>
      <c r="B29" s="34"/>
      <c r="C29" s="34"/>
      <c r="D29" s="34"/>
      <c r="E29" s="34"/>
      <c r="F29" s="34"/>
      <c r="G29" s="35"/>
      <c r="H29" s="33"/>
      <c r="I29" s="35"/>
    </row>
    <row r="30" spans="1:9">
      <c r="A30" s="38" t="s">
        <v>48</v>
      </c>
      <c r="B30" s="39"/>
      <c r="C30" s="39"/>
      <c r="D30" s="39"/>
      <c r="E30" s="39"/>
      <c r="F30" s="39"/>
      <c r="G30" s="40"/>
      <c r="H30" s="128">
        <v>1660.66</v>
      </c>
      <c r="I30" s="129"/>
    </row>
    <row r="31" spans="1:9">
      <c r="A31" s="75" t="s">
        <v>23</v>
      </c>
      <c r="B31" s="18"/>
      <c r="C31" s="18"/>
      <c r="D31" s="18"/>
      <c r="E31" s="18"/>
      <c r="F31" s="18"/>
      <c r="G31" s="19"/>
      <c r="H31" s="29">
        <v>14119.2</v>
      </c>
      <c r="I31" s="48"/>
    </row>
    <row r="32" spans="1:9" ht="15.75" thickBot="1">
      <c r="A32" s="144" t="s">
        <v>24</v>
      </c>
      <c r="B32" s="145"/>
      <c r="C32" s="145"/>
      <c r="D32" s="145"/>
      <c r="E32" s="145"/>
      <c r="F32" s="145"/>
      <c r="G32" s="146"/>
      <c r="H32" s="101">
        <v>13951.57</v>
      </c>
      <c r="I32" s="102"/>
    </row>
    <row r="33" spans="1:9" ht="15.75" thickBot="1">
      <c r="A33" s="147"/>
      <c r="B33" s="148"/>
      <c r="C33" s="148"/>
      <c r="D33" s="148"/>
      <c r="E33" s="148"/>
      <c r="F33" s="148"/>
      <c r="G33" s="149"/>
      <c r="H33" s="33"/>
      <c r="I33" s="35"/>
    </row>
    <row r="34" spans="1:9" ht="15.75" thickBot="1">
      <c r="A34" s="2" t="s">
        <v>9</v>
      </c>
      <c r="B34" s="3"/>
      <c r="C34" s="3"/>
      <c r="D34" s="3"/>
      <c r="E34" s="3"/>
      <c r="F34" s="3"/>
      <c r="G34" s="3"/>
      <c r="H34" s="150">
        <f>H11+H27</f>
        <v>59771.520000000004</v>
      </c>
      <c r="I34" s="151"/>
    </row>
    <row r="35" spans="1:9">
      <c r="A35" s="24"/>
      <c r="B35" s="25"/>
      <c r="C35" s="25"/>
      <c r="D35" s="25"/>
      <c r="E35" s="25"/>
      <c r="F35" s="25"/>
      <c r="G35" s="25"/>
      <c r="H35" s="24"/>
      <c r="I35" s="26"/>
    </row>
    <row r="36" spans="1:9">
      <c r="A36" s="17" t="s">
        <v>67</v>
      </c>
      <c r="B36" s="18"/>
      <c r="C36" s="18"/>
      <c r="D36" s="18"/>
      <c r="E36" s="18"/>
      <c r="F36" s="18"/>
      <c r="G36" s="19"/>
      <c r="H36" s="41">
        <v>100222.33</v>
      </c>
      <c r="I36" s="30"/>
    </row>
    <row r="37" spans="1:9">
      <c r="A37" s="17" t="s">
        <v>61</v>
      </c>
      <c r="B37" s="18"/>
      <c r="C37" s="18"/>
      <c r="D37" s="18"/>
      <c r="E37" s="18"/>
      <c r="F37" s="18"/>
      <c r="G37" s="18"/>
      <c r="H37" s="29">
        <f>H4+H11-H25-H36</f>
        <v>27461.08</v>
      </c>
      <c r="I37" s="48"/>
    </row>
    <row r="38" spans="1:9">
      <c r="A38" s="17" t="s">
        <v>62</v>
      </c>
      <c r="B38" s="18"/>
      <c r="C38" s="18"/>
      <c r="D38" s="18"/>
      <c r="E38" s="18"/>
      <c r="F38" s="18"/>
      <c r="G38" s="18"/>
      <c r="H38" s="29">
        <f>H6+H7-H8-H9</f>
        <v>7071.7099999999991</v>
      </c>
      <c r="I38" s="48"/>
    </row>
    <row r="39" spans="1:9">
      <c r="A39" s="75" t="s">
        <v>53</v>
      </c>
      <c r="B39" s="18"/>
      <c r="C39" s="18"/>
      <c r="D39" s="18"/>
      <c r="E39" s="18"/>
      <c r="F39" s="18"/>
      <c r="G39" s="18"/>
      <c r="H39" s="29">
        <f>H30+H31-H32</f>
        <v>1828.2900000000009</v>
      </c>
      <c r="I39" s="48"/>
    </row>
    <row r="40" spans="1:9">
      <c r="A40" s="152"/>
      <c r="B40" s="153"/>
      <c r="C40" s="153"/>
      <c r="D40" s="153"/>
      <c r="E40" s="153"/>
      <c r="F40" s="153"/>
      <c r="G40" s="75"/>
      <c r="H40" s="41"/>
      <c r="I40" s="30"/>
    </row>
    <row r="41" spans="1:9">
      <c r="A41" s="12" t="s">
        <v>14</v>
      </c>
      <c r="B41" s="13"/>
      <c r="C41" s="13"/>
      <c r="D41" s="13"/>
      <c r="E41" s="13"/>
      <c r="F41" s="13"/>
      <c r="G41" s="140"/>
      <c r="H41" s="15"/>
      <c r="I41" s="16"/>
    </row>
    <row r="42" spans="1:9">
      <c r="A42" s="70" t="s">
        <v>10</v>
      </c>
      <c r="B42" s="71"/>
      <c r="C42" s="71"/>
      <c r="D42" s="71"/>
      <c r="E42" s="71"/>
      <c r="F42" s="71"/>
      <c r="G42" s="71"/>
      <c r="H42" s="29">
        <v>13.65</v>
      </c>
      <c r="I42" s="48"/>
    </row>
    <row r="43" spans="1:9" ht="15.75" thickBot="1">
      <c r="A43" s="87" t="s">
        <v>16</v>
      </c>
      <c r="B43" s="88"/>
      <c r="C43" s="88"/>
      <c r="D43" s="88"/>
      <c r="E43" s="88"/>
      <c r="F43" s="88"/>
      <c r="G43" s="88"/>
      <c r="H43" s="90">
        <f>(H7+H11+H31)/(H8+H9+H25+H32)*H42</f>
        <v>13.398145504155261</v>
      </c>
      <c r="I43" s="91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</sheetData>
  <mergeCells count="84">
    <mergeCell ref="A42:G42"/>
    <mergeCell ref="H42:I42"/>
    <mergeCell ref="A43:G43"/>
    <mergeCell ref="H43:I43"/>
    <mergeCell ref="A46:C46"/>
    <mergeCell ref="G46:I46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opLeftCell="A37" workbookViewId="0">
      <selection activeCell="L12" sqref="L12"/>
    </sheetView>
  </sheetViews>
  <sheetFormatPr defaultRowHeight="15"/>
  <sheetData>
    <row r="1" spans="1:9" ht="18.75">
      <c r="A1" s="31" t="s">
        <v>68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39</v>
      </c>
      <c r="B4" s="18"/>
      <c r="C4" s="18"/>
      <c r="D4" s="18"/>
      <c r="E4" s="18"/>
      <c r="F4" s="18"/>
      <c r="G4" s="19"/>
      <c r="H4" s="134">
        <v>379647.64</v>
      </c>
      <c r="I4" s="135"/>
    </row>
    <row r="5" spans="1:9">
      <c r="A5" s="17"/>
      <c r="B5" s="18"/>
      <c r="C5" s="18"/>
      <c r="D5" s="18"/>
      <c r="E5" s="18"/>
      <c r="F5" s="18"/>
      <c r="G5" s="19"/>
      <c r="H5" s="41"/>
      <c r="I5" s="30"/>
    </row>
    <row r="6" spans="1:9">
      <c r="A6" s="17" t="s">
        <v>69</v>
      </c>
      <c r="B6" s="18"/>
      <c r="C6" s="18"/>
      <c r="D6" s="18"/>
      <c r="E6" s="18"/>
      <c r="F6" s="18"/>
      <c r="G6" s="19"/>
      <c r="H6" s="29">
        <v>23871.79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167170.98000000001</v>
      </c>
      <c r="I7" s="53"/>
    </row>
    <row r="8" spans="1:9">
      <c r="A8" s="49" t="s">
        <v>19</v>
      </c>
      <c r="B8" s="50"/>
      <c r="C8" s="50"/>
      <c r="D8" s="50"/>
      <c r="E8" s="50"/>
      <c r="F8" s="50"/>
      <c r="G8" s="51"/>
      <c r="H8" s="52">
        <v>155954.23999999999</v>
      </c>
      <c r="I8" s="53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18480</v>
      </c>
      <c r="I9" s="86"/>
    </row>
    <row r="10" spans="1:9" ht="15.75" thickBot="1">
      <c r="A10" s="43"/>
      <c r="B10" s="136"/>
      <c r="C10" s="136"/>
      <c r="D10" s="136"/>
      <c r="E10" s="136"/>
      <c r="F10" s="136"/>
      <c r="G10" s="44"/>
      <c r="H10" s="43"/>
      <c r="I10" s="44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H12+H13+H14+H15+H17+H20+H21+H22+H23+H24+H25+H19+H18</f>
        <v>206992.47</v>
      </c>
      <c r="I11" s="154"/>
    </row>
    <row r="12" spans="1:9">
      <c r="A12" s="61" t="s">
        <v>58</v>
      </c>
      <c r="B12" s="62"/>
      <c r="C12" s="62"/>
      <c r="D12" s="62"/>
      <c r="E12" s="62"/>
      <c r="F12" s="62"/>
      <c r="G12" s="63"/>
      <c r="H12" s="64">
        <v>3476.14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750.57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3808.46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70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70" t="s">
        <v>5</v>
      </c>
      <c r="B18" s="71"/>
      <c r="C18" s="71"/>
      <c r="D18" s="71"/>
      <c r="E18" s="71"/>
      <c r="F18" s="71"/>
      <c r="G18" s="72"/>
      <c r="H18" s="43">
        <v>1438.22</v>
      </c>
      <c r="I18" s="44"/>
    </row>
    <row r="19" spans="1:9">
      <c r="A19" s="70" t="s">
        <v>12</v>
      </c>
      <c r="B19" s="71"/>
      <c r="C19" s="71"/>
      <c r="D19" s="71"/>
      <c r="E19" s="71"/>
      <c r="F19" s="71"/>
      <c r="G19" s="72"/>
      <c r="H19" s="155">
        <v>4512</v>
      </c>
      <c r="I19" s="156"/>
    </row>
    <row r="20" spans="1:9">
      <c r="A20" s="70" t="s">
        <v>47</v>
      </c>
      <c r="B20" s="71"/>
      <c r="C20" s="71"/>
      <c r="D20" s="71"/>
      <c r="E20" s="71"/>
      <c r="F20" s="71"/>
      <c r="G20" s="72"/>
      <c r="H20" s="85">
        <v>100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3474.86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56709.96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101547.25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73">
        <v>31175.01</v>
      </c>
      <c r="I25" s="74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201292.86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>
      <c r="A28" s="38" t="s">
        <v>48</v>
      </c>
      <c r="B28" s="39"/>
      <c r="C28" s="39"/>
      <c r="D28" s="39"/>
      <c r="E28" s="39"/>
      <c r="F28" s="39"/>
      <c r="G28" s="40"/>
      <c r="H28" s="128">
        <v>11542.56</v>
      </c>
      <c r="I28" s="129"/>
    </row>
    <row r="29" spans="1:9">
      <c r="A29" s="157" t="s">
        <v>23</v>
      </c>
      <c r="B29" s="158"/>
      <c r="C29" s="158"/>
      <c r="D29" s="158"/>
      <c r="E29" s="158"/>
      <c r="F29" s="158"/>
      <c r="G29" s="159"/>
      <c r="H29" s="160">
        <v>58441.3</v>
      </c>
      <c r="I29" s="161"/>
    </row>
    <row r="30" spans="1:9" ht="15.75" thickBot="1">
      <c r="A30" s="162" t="s">
        <v>24</v>
      </c>
      <c r="B30" s="163"/>
      <c r="C30" s="163"/>
      <c r="D30" s="163"/>
      <c r="E30" s="163"/>
      <c r="F30" s="163"/>
      <c r="G30" s="164"/>
      <c r="H30" s="165">
        <v>55369.42</v>
      </c>
      <c r="I30" s="166"/>
    </row>
    <row r="31" spans="1:9" ht="15.75" thickBot="1">
      <c r="A31" s="117"/>
      <c r="B31" s="118"/>
      <c r="C31" s="118"/>
      <c r="D31" s="118"/>
      <c r="E31" s="118"/>
      <c r="F31" s="118"/>
      <c r="G31" s="119"/>
      <c r="H31" s="10"/>
      <c r="I31" s="11"/>
    </row>
    <row r="32" spans="1:9" ht="15.75" thickBot="1">
      <c r="A32" s="2" t="s">
        <v>9</v>
      </c>
      <c r="B32" s="3"/>
      <c r="C32" s="3"/>
      <c r="D32" s="3"/>
      <c r="E32" s="3"/>
      <c r="F32" s="3"/>
      <c r="G32" s="4"/>
      <c r="H32" s="22">
        <f>H11</f>
        <v>206992.47</v>
      </c>
      <c r="I32" s="23"/>
    </row>
    <row r="33" spans="1:9">
      <c r="A33" s="106"/>
      <c r="B33" s="167"/>
      <c r="C33" s="167"/>
      <c r="D33" s="167"/>
      <c r="E33" s="167"/>
      <c r="F33" s="167"/>
      <c r="G33" s="107"/>
      <c r="H33" s="27"/>
      <c r="I33" s="28"/>
    </row>
    <row r="34" spans="1:9">
      <c r="A34" s="17" t="s">
        <v>71</v>
      </c>
      <c r="B34" s="18"/>
      <c r="C34" s="18"/>
      <c r="D34" s="18"/>
      <c r="E34" s="18"/>
      <c r="F34" s="18"/>
      <c r="G34" s="19"/>
      <c r="H34" s="41">
        <v>287986.78000000003</v>
      </c>
      <c r="I34" s="30"/>
    </row>
    <row r="35" spans="1:9">
      <c r="A35" s="17" t="s">
        <v>61</v>
      </c>
      <c r="B35" s="18"/>
      <c r="C35" s="18"/>
      <c r="D35" s="18"/>
      <c r="E35" s="18"/>
      <c r="F35" s="18"/>
      <c r="G35" s="19"/>
      <c r="H35" s="29">
        <f>H4+H11-H26-H34</f>
        <v>97360.469999999972</v>
      </c>
      <c r="I35" s="48"/>
    </row>
    <row r="36" spans="1:9">
      <c r="A36" s="17" t="s">
        <v>72</v>
      </c>
      <c r="B36" s="18"/>
      <c r="C36" s="18"/>
      <c r="D36" s="18"/>
      <c r="E36" s="18"/>
      <c r="F36" s="18"/>
      <c r="G36" s="19"/>
      <c r="H36" s="29">
        <f>H6+H8+H9-H7</f>
        <v>31135.049999999988</v>
      </c>
      <c r="I36" s="48"/>
    </row>
    <row r="37" spans="1:9">
      <c r="A37" s="17" t="s">
        <v>53</v>
      </c>
      <c r="B37" s="18"/>
      <c r="C37" s="18"/>
      <c r="D37" s="18"/>
      <c r="E37" s="18"/>
      <c r="F37" s="18"/>
      <c r="G37" s="18"/>
      <c r="H37" s="29">
        <f>H28+H29-H30</f>
        <v>14614.440000000002</v>
      </c>
      <c r="I37" s="48"/>
    </row>
    <row r="38" spans="1:9">
      <c r="A38" s="41"/>
      <c r="B38" s="42"/>
      <c r="C38" s="42"/>
      <c r="D38" s="42"/>
      <c r="E38" s="42"/>
      <c r="F38" s="42"/>
      <c r="G38" s="30"/>
      <c r="H38" s="41"/>
      <c r="I38" s="30"/>
    </row>
    <row r="39" spans="1:9">
      <c r="A39" s="17" t="s">
        <v>14</v>
      </c>
      <c r="B39" s="18"/>
      <c r="C39" s="18"/>
      <c r="D39" s="18"/>
      <c r="E39" s="18"/>
      <c r="F39" s="18"/>
      <c r="G39" s="19"/>
      <c r="H39" s="43"/>
      <c r="I39" s="44"/>
    </row>
    <row r="40" spans="1:9">
      <c r="A40" s="70" t="s">
        <v>10</v>
      </c>
      <c r="B40" s="71"/>
      <c r="C40" s="71"/>
      <c r="D40" s="71"/>
      <c r="E40" s="71"/>
      <c r="F40" s="71"/>
      <c r="G40" s="72"/>
      <c r="H40" s="29">
        <v>14.5</v>
      </c>
      <c r="I40" s="48"/>
    </row>
    <row r="41" spans="1:9" ht="15.75" thickBot="1">
      <c r="A41" s="87" t="s">
        <v>16</v>
      </c>
      <c r="B41" s="88"/>
      <c r="C41" s="88"/>
      <c r="D41" s="88"/>
      <c r="E41" s="88"/>
      <c r="F41" s="88"/>
      <c r="G41" s="89"/>
      <c r="H41" s="168">
        <f>(H7+H11+H29)/(H8+H9+H26+H30)*H40</f>
        <v>14.55072955587765</v>
      </c>
      <c r="I41" s="169"/>
    </row>
    <row r="44" spans="1:9">
      <c r="A44" s="69" t="s">
        <v>11</v>
      </c>
      <c r="B44" s="69"/>
      <c r="C44" s="69"/>
      <c r="G44" s="69" t="s">
        <v>17</v>
      </c>
      <c r="H44" s="69"/>
      <c r="I44" s="69"/>
    </row>
  </sheetData>
  <mergeCells count="80">
    <mergeCell ref="A44:C44"/>
    <mergeCell ref="G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M23" sqref="M23"/>
    </sheetView>
  </sheetViews>
  <sheetFormatPr defaultRowHeight="15"/>
  <sheetData>
    <row r="1" spans="1:9" ht="18.75">
      <c r="A1" s="31" t="s">
        <v>73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9"/>
      <c r="H4" s="170">
        <v>387230.86</v>
      </c>
      <c r="I4" s="171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74</v>
      </c>
      <c r="B6" s="18"/>
      <c r="C6" s="18"/>
      <c r="D6" s="18"/>
      <c r="E6" s="18"/>
      <c r="F6" s="18"/>
      <c r="G6" s="19"/>
      <c r="H6" s="41">
        <v>25752.38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172">
        <v>169495.92</v>
      </c>
      <c r="I7" s="173"/>
    </row>
    <row r="8" spans="1:9">
      <c r="A8" s="174" t="s">
        <v>19</v>
      </c>
      <c r="B8" s="175"/>
      <c r="C8" s="175"/>
      <c r="D8" s="175"/>
      <c r="E8" s="175"/>
      <c r="F8" s="175"/>
      <c r="G8" s="176"/>
      <c r="H8" s="177">
        <v>156822.35999999999</v>
      </c>
      <c r="I8" s="178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16080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H12+H13+H14+H18+H19+H20+H22+H23+H24+H25</f>
        <v>209871.15999999997</v>
      </c>
      <c r="I11" s="179"/>
    </row>
    <row r="12" spans="1:9">
      <c r="A12" s="61" t="s">
        <v>75</v>
      </c>
      <c r="B12" s="62"/>
      <c r="C12" s="62"/>
      <c r="D12" s="62"/>
      <c r="E12" s="62"/>
      <c r="F12" s="62"/>
      <c r="G12" s="63"/>
      <c r="H12" s="64">
        <v>5968.71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746.9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3789.83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70</v>
      </c>
      <c r="B17" s="13"/>
      <c r="C17" s="13"/>
      <c r="D17" s="13"/>
      <c r="E17" s="13"/>
      <c r="F17" s="13"/>
      <c r="G17" s="14"/>
      <c r="H17" s="15">
        <v>0</v>
      </c>
      <c r="I17" s="16"/>
    </row>
    <row r="18" spans="1:9">
      <c r="A18" s="70" t="s">
        <v>47</v>
      </c>
      <c r="B18" s="71"/>
      <c r="C18" s="71"/>
      <c r="D18" s="71"/>
      <c r="E18" s="71"/>
      <c r="F18" s="71"/>
      <c r="G18" s="72"/>
      <c r="H18" s="43">
        <v>1350</v>
      </c>
      <c r="I18" s="44"/>
    </row>
    <row r="19" spans="1:9">
      <c r="A19" s="82" t="s">
        <v>5</v>
      </c>
      <c r="B19" s="83"/>
      <c r="C19" s="83"/>
      <c r="D19" s="83"/>
      <c r="E19" s="83"/>
      <c r="F19" s="83"/>
      <c r="G19" s="84"/>
      <c r="H19" s="15">
        <v>1025.22</v>
      </c>
      <c r="I19" s="16"/>
    </row>
    <row r="20" spans="1:9">
      <c r="A20" s="12" t="s">
        <v>12</v>
      </c>
      <c r="B20" s="13"/>
      <c r="C20" s="13"/>
      <c r="D20" s="13"/>
      <c r="E20" s="13"/>
      <c r="F20" s="13"/>
      <c r="G20" s="14"/>
      <c r="H20" s="85">
        <v>4387.2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3457.88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56432.52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101540.09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31172.81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205398.59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>
      <c r="A28" s="180" t="s">
        <v>48</v>
      </c>
      <c r="B28" s="181"/>
      <c r="C28" s="181"/>
      <c r="D28" s="181"/>
      <c r="E28" s="181"/>
      <c r="F28" s="181"/>
      <c r="G28" s="181"/>
      <c r="H28" s="128">
        <v>9328.5300000000007</v>
      </c>
      <c r="I28" s="129"/>
    </row>
    <row r="29" spans="1:9">
      <c r="A29" s="75" t="s">
        <v>23</v>
      </c>
      <c r="B29" s="18"/>
      <c r="C29" s="18"/>
      <c r="D29" s="18"/>
      <c r="E29" s="18"/>
      <c r="F29" s="18"/>
      <c r="G29" s="18"/>
      <c r="H29" s="29">
        <v>59254</v>
      </c>
      <c r="I29" s="48"/>
    </row>
    <row r="30" spans="1:9" ht="15.75" thickBot="1">
      <c r="A30" s="130" t="s">
        <v>24</v>
      </c>
      <c r="B30" s="131"/>
      <c r="C30" s="131"/>
      <c r="D30" s="131"/>
      <c r="E30" s="131"/>
      <c r="F30" s="131"/>
      <c r="G30" s="131"/>
      <c r="H30" s="182">
        <v>55669.11</v>
      </c>
      <c r="I30" s="183"/>
    </row>
    <row r="31" spans="1:9" ht="15.75" thickBot="1">
      <c r="A31" s="7"/>
      <c r="B31" s="8"/>
      <c r="C31" s="8"/>
      <c r="D31" s="8"/>
      <c r="E31" s="8"/>
      <c r="F31" s="8"/>
      <c r="G31" s="9"/>
      <c r="H31" s="10"/>
      <c r="I31" s="11"/>
    </row>
    <row r="32" spans="1:9" ht="15.75" thickBot="1">
      <c r="A32" s="2" t="s">
        <v>9</v>
      </c>
      <c r="B32" s="3"/>
      <c r="C32" s="3"/>
      <c r="D32" s="3"/>
      <c r="E32" s="3"/>
      <c r="F32" s="3"/>
      <c r="G32" s="4"/>
      <c r="H32" s="22">
        <f>H11</f>
        <v>209871.15999999997</v>
      </c>
      <c r="I32" s="23"/>
    </row>
    <row r="33" spans="1:9">
      <c r="A33" s="24"/>
      <c r="B33" s="25"/>
      <c r="C33" s="25"/>
      <c r="D33" s="25"/>
      <c r="E33" s="25"/>
      <c r="F33" s="25"/>
      <c r="G33" s="26"/>
      <c r="H33" s="184"/>
      <c r="I33" s="185"/>
    </row>
    <row r="34" spans="1:9">
      <c r="A34" s="17" t="s">
        <v>71</v>
      </c>
      <c r="B34" s="18"/>
      <c r="C34" s="18"/>
      <c r="D34" s="18"/>
      <c r="E34" s="18"/>
      <c r="F34" s="18"/>
      <c r="G34" s="19"/>
      <c r="H34" s="41">
        <v>332438.25</v>
      </c>
      <c r="I34" s="30"/>
    </row>
    <row r="35" spans="1:9">
      <c r="A35" s="17" t="s">
        <v>61</v>
      </c>
      <c r="B35" s="18"/>
      <c r="C35" s="18"/>
      <c r="D35" s="18"/>
      <c r="E35" s="18"/>
      <c r="F35" s="18"/>
      <c r="G35" s="19"/>
      <c r="H35" s="186">
        <f>H4+H11-H26-H34</f>
        <v>59265.180000000051</v>
      </c>
      <c r="I35" s="171"/>
    </row>
    <row r="36" spans="1:9">
      <c r="A36" s="17" t="s">
        <v>72</v>
      </c>
      <c r="B36" s="18"/>
      <c r="C36" s="18"/>
      <c r="D36" s="18"/>
      <c r="E36" s="18"/>
      <c r="F36" s="18"/>
      <c r="G36" s="19"/>
      <c r="H36" s="29">
        <f>H6+H8+H9-H7</f>
        <v>29158.819999999978</v>
      </c>
      <c r="I36" s="48"/>
    </row>
    <row r="37" spans="1:9">
      <c r="A37" s="75" t="s">
        <v>53</v>
      </c>
      <c r="B37" s="18"/>
      <c r="C37" s="18"/>
      <c r="D37" s="18"/>
      <c r="E37" s="18"/>
      <c r="F37" s="18"/>
      <c r="G37" s="187"/>
      <c r="H37" s="188">
        <f>H28+H29-H30</f>
        <v>12913.419999999998</v>
      </c>
      <c r="I37" s="48"/>
    </row>
    <row r="38" spans="1:9">
      <c r="A38" s="189"/>
      <c r="B38" s="190"/>
      <c r="C38" s="190"/>
      <c r="D38" s="190"/>
      <c r="E38" s="190"/>
      <c r="F38" s="190"/>
      <c r="G38" s="191"/>
      <c r="H38" s="192"/>
      <c r="I38" s="193"/>
    </row>
    <row r="39" spans="1:9">
      <c r="A39" s="12" t="s">
        <v>14</v>
      </c>
      <c r="B39" s="13"/>
      <c r="C39" s="13"/>
      <c r="D39" s="13"/>
      <c r="E39" s="13"/>
      <c r="F39" s="13"/>
      <c r="G39" s="14"/>
      <c r="H39" s="76"/>
      <c r="I39" s="78"/>
    </row>
    <row r="40" spans="1:9">
      <c r="A40" s="70" t="s">
        <v>10</v>
      </c>
      <c r="B40" s="71"/>
      <c r="C40" s="71"/>
      <c r="D40" s="71"/>
      <c r="E40" s="71"/>
      <c r="F40" s="71"/>
      <c r="G40" s="72"/>
      <c r="H40" s="29">
        <v>14.5</v>
      </c>
      <c r="I40" s="48"/>
    </row>
    <row r="41" spans="1:9" ht="15.75" thickBot="1">
      <c r="A41" s="87" t="s">
        <v>16</v>
      </c>
      <c r="B41" s="88"/>
      <c r="C41" s="88"/>
      <c r="D41" s="88"/>
      <c r="E41" s="88"/>
      <c r="F41" s="88"/>
      <c r="G41" s="89"/>
      <c r="H41" s="90">
        <f>(H7+H11+H29)/(H8+H9+H26+H30)*H40</f>
        <v>14.655401941783728</v>
      </c>
      <c r="I41" s="91"/>
    </row>
    <row r="44" spans="1:9">
      <c r="A44" s="69" t="s">
        <v>11</v>
      </c>
      <c r="B44" s="69"/>
      <c r="C44" s="69"/>
      <c r="G44" s="69" t="s">
        <v>17</v>
      </c>
      <c r="H44" s="69"/>
      <c r="I44" s="69"/>
    </row>
  </sheetData>
  <mergeCells count="80">
    <mergeCell ref="A44:C44"/>
    <mergeCell ref="G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O15" sqref="O15"/>
    </sheetView>
  </sheetViews>
  <sheetFormatPr defaultRowHeight="15"/>
  <sheetData>
    <row r="1" spans="1:9" ht="18.75">
      <c r="A1" s="31" t="s">
        <v>76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64</v>
      </c>
      <c r="B4" s="18"/>
      <c r="C4" s="18"/>
      <c r="D4" s="18"/>
      <c r="E4" s="18"/>
      <c r="F4" s="18"/>
      <c r="G4" s="18"/>
      <c r="H4" s="194">
        <v>398200.22</v>
      </c>
      <c r="I4" s="195"/>
    </row>
    <row r="5" spans="1:9">
      <c r="A5" s="41"/>
      <c r="B5" s="42"/>
      <c r="C5" s="42"/>
      <c r="D5" s="42"/>
      <c r="E5" s="42"/>
      <c r="F5" s="42"/>
      <c r="G5" s="30"/>
      <c r="H5" s="43"/>
      <c r="I5" s="44"/>
    </row>
    <row r="6" spans="1:9">
      <c r="A6" s="17" t="s">
        <v>77</v>
      </c>
      <c r="B6" s="18"/>
      <c r="C6" s="18"/>
      <c r="D6" s="18"/>
      <c r="E6" s="18"/>
      <c r="F6" s="18"/>
      <c r="G6" s="19"/>
      <c r="H6" s="29">
        <v>24420.21</v>
      </c>
      <c r="I6" s="48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151661.1</v>
      </c>
      <c r="I7" s="53"/>
    </row>
    <row r="8" spans="1:9">
      <c r="A8" s="174" t="s">
        <v>19</v>
      </c>
      <c r="B8" s="175"/>
      <c r="C8" s="175"/>
      <c r="D8" s="175"/>
      <c r="E8" s="175"/>
      <c r="F8" s="175"/>
      <c r="G8" s="176"/>
      <c r="H8" s="172">
        <v>128710.7</v>
      </c>
      <c r="I8" s="173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16080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0"/>
      <c r="H10" s="196"/>
      <c r="I10" s="197"/>
    </row>
    <row r="11" spans="1:9" ht="15.75" thickBot="1">
      <c r="A11" s="56" t="s">
        <v>20</v>
      </c>
      <c r="B11" s="57"/>
      <c r="C11" s="57"/>
      <c r="D11" s="57"/>
      <c r="E11" s="57"/>
      <c r="F11" s="57"/>
      <c r="G11" s="137"/>
      <c r="H11" s="22">
        <f>H12+H13+H14+H15+H17+H18+H20+H21+H23+H24+H25+H22</f>
        <v>198525.04</v>
      </c>
      <c r="I11" s="23"/>
    </row>
    <row r="12" spans="1:9">
      <c r="A12" s="61" t="s">
        <v>58</v>
      </c>
      <c r="B12" s="62"/>
      <c r="C12" s="62"/>
      <c r="D12" s="62"/>
      <c r="E12" s="62"/>
      <c r="F12" s="62"/>
      <c r="G12" s="62"/>
      <c r="H12" s="64">
        <v>5521.8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0"/>
      <c r="H13" s="15">
        <v>757.05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0"/>
      <c r="H14" s="15">
        <v>3841.34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141"/>
      <c r="H15" s="15"/>
      <c r="I15" s="16"/>
    </row>
    <row r="16" spans="1:9">
      <c r="A16" s="66"/>
      <c r="B16" s="67"/>
      <c r="C16" s="67"/>
      <c r="D16" s="67"/>
      <c r="E16" s="67"/>
      <c r="F16" s="67"/>
      <c r="G16" s="141"/>
      <c r="H16" s="15"/>
      <c r="I16" s="16"/>
    </row>
    <row r="17" spans="1:9">
      <c r="A17" s="12" t="s">
        <v>34</v>
      </c>
      <c r="B17" s="13"/>
      <c r="C17" s="13"/>
      <c r="D17" s="13"/>
      <c r="E17" s="13"/>
      <c r="F17" s="13"/>
      <c r="G17" s="14"/>
      <c r="H17" s="15">
        <v>6000</v>
      </c>
      <c r="I17" s="16"/>
    </row>
    <row r="18" spans="1:9">
      <c r="A18" s="82" t="s">
        <v>5</v>
      </c>
      <c r="B18" s="83"/>
      <c r="C18" s="83"/>
      <c r="D18" s="83"/>
      <c r="E18" s="83"/>
      <c r="F18" s="83"/>
      <c r="G18" s="142"/>
      <c r="H18" s="15">
        <v>1244.8699999999999</v>
      </c>
      <c r="I18" s="16"/>
    </row>
    <row r="19" spans="1:9">
      <c r="A19" s="70" t="s">
        <v>12</v>
      </c>
      <c r="B19" s="71"/>
      <c r="C19" s="71"/>
      <c r="D19" s="71"/>
      <c r="E19" s="71"/>
      <c r="F19" s="71"/>
      <c r="G19" s="71"/>
      <c r="H19" s="43" t="s">
        <v>78</v>
      </c>
      <c r="I19" s="44"/>
    </row>
    <row r="20" spans="1:9">
      <c r="A20" s="70" t="s">
        <v>47</v>
      </c>
      <c r="B20" s="71"/>
      <c r="C20" s="71"/>
      <c r="D20" s="71"/>
      <c r="E20" s="71"/>
      <c r="F20" s="71"/>
      <c r="G20" s="71"/>
      <c r="H20" s="85">
        <v>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1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43">
        <v>3624.73</v>
      </c>
      <c r="I22" s="44"/>
    </row>
    <row r="23" spans="1:9">
      <c r="A23" s="70" t="s">
        <v>7</v>
      </c>
      <c r="B23" s="71"/>
      <c r="C23" s="71"/>
      <c r="D23" s="71"/>
      <c r="E23" s="71"/>
      <c r="F23" s="71"/>
      <c r="G23" s="71"/>
      <c r="H23" s="43">
        <v>57199.56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1"/>
      <c r="H24" s="43">
        <v>92070.15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1"/>
      <c r="H25" s="106">
        <v>28265.54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59">
        <v>172883.20000000001</v>
      </c>
      <c r="I26" s="79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 ht="15.75" thickBot="1">
      <c r="A28" s="2" t="s">
        <v>65</v>
      </c>
      <c r="B28" s="3"/>
      <c r="C28" s="3"/>
      <c r="D28" s="3"/>
      <c r="E28" s="3"/>
      <c r="F28" s="3"/>
      <c r="G28" s="3"/>
      <c r="H28" s="150">
        <v>0</v>
      </c>
      <c r="I28" s="151"/>
    </row>
    <row r="29" spans="1:9">
      <c r="A29" s="61" t="s">
        <v>79</v>
      </c>
      <c r="B29" s="62"/>
      <c r="C29" s="62"/>
      <c r="D29" s="62"/>
      <c r="E29" s="62"/>
      <c r="F29" s="62"/>
      <c r="G29" s="62"/>
      <c r="H29" s="198"/>
      <c r="I29" s="199"/>
    </row>
    <row r="30" spans="1:9" ht="15.75" thickBot="1">
      <c r="A30" s="126"/>
      <c r="B30" s="200"/>
      <c r="C30" s="200"/>
      <c r="D30" s="200"/>
      <c r="E30" s="200"/>
      <c r="F30" s="200"/>
      <c r="G30" s="127"/>
      <c r="H30" s="201"/>
      <c r="I30" s="202"/>
    </row>
    <row r="31" spans="1:9">
      <c r="A31" s="38" t="s">
        <v>80</v>
      </c>
      <c r="B31" s="39"/>
      <c r="C31" s="39"/>
      <c r="D31" s="39"/>
      <c r="E31" s="39"/>
      <c r="F31" s="39"/>
      <c r="G31" s="40"/>
      <c r="H31" s="128">
        <v>14391.25</v>
      </c>
      <c r="I31" s="129"/>
    </row>
    <row r="32" spans="1:9">
      <c r="A32" s="152" t="s">
        <v>23</v>
      </c>
      <c r="B32" s="153"/>
      <c r="C32" s="153"/>
      <c r="D32" s="153"/>
      <c r="E32" s="153"/>
      <c r="F32" s="153"/>
      <c r="G32" s="203"/>
      <c r="H32" s="122">
        <v>58750.9</v>
      </c>
      <c r="I32" s="204"/>
    </row>
    <row r="33" spans="1:9" ht="15.75" thickBot="1">
      <c r="A33" s="205" t="s">
        <v>24</v>
      </c>
      <c r="B33" s="206"/>
      <c r="C33" s="206"/>
      <c r="D33" s="206"/>
      <c r="E33" s="206"/>
      <c r="F33" s="206"/>
      <c r="G33" s="207"/>
      <c r="H33" s="208">
        <v>50118.33</v>
      </c>
      <c r="I33" s="209"/>
    </row>
    <row r="34" spans="1:9" ht="15.75" thickBot="1">
      <c r="A34" s="147"/>
      <c r="B34" s="148"/>
      <c r="C34" s="148"/>
      <c r="D34" s="148"/>
      <c r="E34" s="148"/>
      <c r="F34" s="148"/>
      <c r="G34" s="149"/>
      <c r="H34" s="210"/>
      <c r="I34" s="211"/>
    </row>
    <row r="35" spans="1:9" ht="15.75" thickBot="1">
      <c r="A35" s="2" t="s">
        <v>9</v>
      </c>
      <c r="B35" s="3"/>
      <c r="C35" s="3"/>
      <c r="D35" s="3"/>
      <c r="E35" s="3"/>
      <c r="F35" s="3"/>
      <c r="G35" s="3"/>
      <c r="H35" s="150">
        <f>H11+H28</f>
        <v>198525.04</v>
      </c>
      <c r="I35" s="151"/>
    </row>
    <row r="36" spans="1:9">
      <c r="A36" s="24"/>
      <c r="B36" s="25"/>
      <c r="C36" s="25"/>
      <c r="D36" s="25"/>
      <c r="E36" s="25"/>
      <c r="F36" s="25"/>
      <c r="G36" s="25"/>
      <c r="H36" s="24"/>
      <c r="I36" s="26"/>
    </row>
    <row r="37" spans="1:9">
      <c r="A37" s="17" t="s">
        <v>71</v>
      </c>
      <c r="B37" s="18"/>
      <c r="C37" s="18"/>
      <c r="D37" s="18"/>
      <c r="E37" s="18"/>
      <c r="F37" s="18"/>
      <c r="G37" s="19"/>
      <c r="H37" s="41">
        <v>320336.01</v>
      </c>
      <c r="I37" s="30"/>
    </row>
    <row r="38" spans="1:9">
      <c r="A38" s="17" t="s">
        <v>61</v>
      </c>
      <c r="B38" s="18"/>
      <c r="C38" s="18"/>
      <c r="D38" s="18"/>
      <c r="E38" s="18"/>
      <c r="F38" s="18"/>
      <c r="G38" s="18"/>
      <c r="H38" s="29">
        <f>H4+H11-H26-H37</f>
        <v>103506.04999999999</v>
      </c>
      <c r="I38" s="48"/>
    </row>
    <row r="39" spans="1:9">
      <c r="A39" s="17" t="s">
        <v>72</v>
      </c>
      <c r="B39" s="18"/>
      <c r="C39" s="18"/>
      <c r="D39" s="18"/>
      <c r="E39" s="18"/>
      <c r="F39" s="18"/>
      <c r="G39" s="19"/>
      <c r="H39" s="29">
        <f>H6+H8+H9-H7</f>
        <v>17549.809999999998</v>
      </c>
      <c r="I39" s="48"/>
    </row>
    <row r="40" spans="1:9">
      <c r="A40" s="75" t="s">
        <v>53</v>
      </c>
      <c r="B40" s="18"/>
      <c r="C40" s="18"/>
      <c r="D40" s="18"/>
      <c r="E40" s="18"/>
      <c r="F40" s="18"/>
      <c r="G40" s="18"/>
      <c r="H40" s="29">
        <f>H31+H32-H33</f>
        <v>23023.819999999992</v>
      </c>
      <c r="I40" s="48"/>
    </row>
    <row r="41" spans="1:9">
      <c r="A41" s="41"/>
      <c r="B41" s="42"/>
      <c r="C41" s="42"/>
      <c r="D41" s="42"/>
      <c r="E41" s="42"/>
      <c r="F41" s="42"/>
      <c r="G41" s="42"/>
      <c r="H41" s="41"/>
      <c r="I41" s="30"/>
    </row>
    <row r="42" spans="1:9">
      <c r="A42" s="70" t="s">
        <v>14</v>
      </c>
      <c r="B42" s="71"/>
      <c r="C42" s="71"/>
      <c r="D42" s="71"/>
      <c r="E42" s="71"/>
      <c r="F42" s="71"/>
      <c r="G42" s="71"/>
      <c r="H42" s="43"/>
      <c r="I42" s="44"/>
    </row>
    <row r="43" spans="1:9">
      <c r="A43" s="70" t="s">
        <v>10</v>
      </c>
      <c r="B43" s="71"/>
      <c r="C43" s="71"/>
      <c r="D43" s="71"/>
      <c r="E43" s="71"/>
      <c r="F43" s="71"/>
      <c r="G43" s="71"/>
      <c r="H43" s="212">
        <v>13.5</v>
      </c>
      <c r="I43" s="213"/>
    </row>
    <row r="44" spans="1:9" ht="15.75" thickBot="1">
      <c r="A44" s="87" t="s">
        <v>16</v>
      </c>
      <c r="B44" s="88"/>
      <c r="C44" s="88"/>
      <c r="D44" s="88"/>
      <c r="E44" s="88"/>
      <c r="F44" s="88"/>
      <c r="G44" s="88"/>
      <c r="H44" s="214">
        <f>(H7+H11+H32)/(H8+H9+H26+H33)*H43</f>
        <v>15.010241080949426</v>
      </c>
      <c r="I44" s="215"/>
    </row>
    <row r="46" spans="1:9">
      <c r="A46" s="69" t="s">
        <v>11</v>
      </c>
      <c r="B46" s="69"/>
      <c r="C46" s="69"/>
      <c r="G46" s="69" t="s">
        <v>17</v>
      </c>
      <c r="H46" s="69"/>
      <c r="I46" s="69"/>
    </row>
    <row r="48" spans="1:9">
      <c r="A48" s="69"/>
      <c r="B48" s="69"/>
      <c r="C48" s="69"/>
      <c r="G48" s="69"/>
      <c r="H48" s="69"/>
      <c r="I48" s="69"/>
    </row>
  </sheetData>
  <mergeCells count="88">
    <mergeCell ref="A46:C46"/>
    <mergeCell ref="G46:I46"/>
    <mergeCell ref="A48:C48"/>
    <mergeCell ref="G48:I48"/>
    <mergeCell ref="A42:G42"/>
    <mergeCell ref="H42:I42"/>
    <mergeCell ref="A43:G43"/>
    <mergeCell ref="H43:I43"/>
    <mergeCell ref="A44:G44"/>
    <mergeCell ref="H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M14" sqref="M14"/>
    </sheetView>
  </sheetViews>
  <sheetFormatPr defaultRowHeight="15"/>
  <sheetData>
    <row r="1" spans="1:9" ht="18.75">
      <c r="A1" s="31" t="s">
        <v>81</v>
      </c>
      <c r="B1" s="31"/>
      <c r="C1" s="31"/>
      <c r="D1" s="31"/>
      <c r="E1" s="31"/>
      <c r="F1" s="31"/>
      <c r="G1" s="31"/>
      <c r="H1" s="31"/>
      <c r="I1" s="31"/>
    </row>
    <row r="2" spans="1:9" ht="15.75" thickBot="1">
      <c r="C2" s="32" t="s">
        <v>56</v>
      </c>
      <c r="D2" s="32"/>
      <c r="E2" s="32"/>
      <c r="F2" s="32"/>
    </row>
    <row r="3" spans="1:9" ht="15.75" thickBot="1">
      <c r="A3" s="33"/>
      <c r="B3" s="34"/>
      <c r="C3" s="34"/>
      <c r="D3" s="34"/>
      <c r="E3" s="34"/>
      <c r="F3" s="34"/>
      <c r="G3" s="35"/>
      <c r="H3" s="99" t="s">
        <v>0</v>
      </c>
      <c r="I3" s="100"/>
    </row>
    <row r="4" spans="1:9">
      <c r="A4" s="17" t="s">
        <v>82</v>
      </c>
      <c r="B4" s="18"/>
      <c r="C4" s="18"/>
      <c r="D4" s="18"/>
      <c r="E4" s="18"/>
      <c r="F4" s="18"/>
      <c r="G4" s="18"/>
      <c r="H4" s="29">
        <v>385998.93</v>
      </c>
      <c r="I4" s="48"/>
    </row>
    <row r="5" spans="1:9">
      <c r="A5" s="41"/>
      <c r="B5" s="42"/>
      <c r="C5" s="42"/>
      <c r="D5" s="42"/>
      <c r="E5" s="42"/>
      <c r="F5" s="42"/>
      <c r="G5" s="30"/>
      <c r="H5" s="41"/>
      <c r="I5" s="30"/>
    </row>
    <row r="6" spans="1:9">
      <c r="A6" s="17" t="s">
        <v>69</v>
      </c>
      <c r="B6" s="18"/>
      <c r="C6" s="18"/>
      <c r="D6" s="18"/>
      <c r="E6" s="18"/>
      <c r="F6" s="18"/>
      <c r="G6" s="19"/>
      <c r="H6" s="29">
        <v>38085.449999999997</v>
      </c>
      <c r="I6" s="30"/>
    </row>
    <row r="7" spans="1:9">
      <c r="A7" s="49" t="s">
        <v>18</v>
      </c>
      <c r="B7" s="50"/>
      <c r="C7" s="50"/>
      <c r="D7" s="50"/>
      <c r="E7" s="50"/>
      <c r="F7" s="50"/>
      <c r="G7" s="51"/>
      <c r="H7" s="52">
        <v>96445.73</v>
      </c>
      <c r="I7" s="53"/>
    </row>
    <row r="8" spans="1:9">
      <c r="A8" s="12" t="s">
        <v>19</v>
      </c>
      <c r="B8" s="13"/>
      <c r="C8" s="13"/>
      <c r="D8" s="13"/>
      <c r="E8" s="13"/>
      <c r="F8" s="13"/>
      <c r="G8" s="14"/>
      <c r="H8" s="54">
        <v>81859.27</v>
      </c>
      <c r="I8" s="55"/>
    </row>
    <row r="9" spans="1:9">
      <c r="A9" s="12" t="s">
        <v>1</v>
      </c>
      <c r="B9" s="13"/>
      <c r="C9" s="13"/>
      <c r="D9" s="13"/>
      <c r="E9" s="13"/>
      <c r="F9" s="13"/>
      <c r="G9" s="14"/>
      <c r="H9" s="85">
        <v>26880</v>
      </c>
      <c r="I9" s="86"/>
    </row>
    <row r="10" spans="1:9" ht="15.75" thickBot="1">
      <c r="A10" s="12"/>
      <c r="B10" s="13"/>
      <c r="C10" s="13"/>
      <c r="D10" s="13"/>
      <c r="E10" s="13"/>
      <c r="F10" s="13"/>
      <c r="G10" s="14"/>
      <c r="H10" s="15"/>
      <c r="I10" s="16"/>
    </row>
    <row r="11" spans="1:9" ht="15.75" thickBot="1">
      <c r="A11" s="56" t="s">
        <v>20</v>
      </c>
      <c r="B11" s="57"/>
      <c r="C11" s="57"/>
      <c r="D11" s="57"/>
      <c r="E11" s="57"/>
      <c r="F11" s="57"/>
      <c r="G11" s="58"/>
      <c r="H11" s="59">
        <f>H12+H13+H14+H15+H17+H18+H20+H21+H22+H23+H24+H25+H19</f>
        <v>112879.58</v>
      </c>
      <c r="I11" s="60"/>
    </row>
    <row r="12" spans="1:9">
      <c r="A12" s="61" t="s">
        <v>83</v>
      </c>
      <c r="B12" s="62"/>
      <c r="C12" s="62"/>
      <c r="D12" s="62"/>
      <c r="E12" s="62"/>
      <c r="F12" s="62"/>
      <c r="G12" s="63"/>
      <c r="H12" s="64">
        <v>2714.33</v>
      </c>
      <c r="I12" s="65"/>
    </row>
    <row r="13" spans="1:9">
      <c r="A13" s="12" t="s">
        <v>2</v>
      </c>
      <c r="B13" s="13"/>
      <c r="C13" s="13"/>
      <c r="D13" s="13"/>
      <c r="E13" s="13"/>
      <c r="F13" s="13"/>
      <c r="G13" s="14"/>
      <c r="H13" s="15">
        <v>443.58</v>
      </c>
      <c r="I13" s="16"/>
    </row>
    <row r="14" spans="1:9">
      <c r="A14" s="12" t="s">
        <v>3</v>
      </c>
      <c r="B14" s="13"/>
      <c r="C14" s="13"/>
      <c r="D14" s="13"/>
      <c r="E14" s="13"/>
      <c r="F14" s="13"/>
      <c r="G14" s="14"/>
      <c r="H14" s="15">
        <v>2250.77</v>
      </c>
      <c r="I14" s="16"/>
    </row>
    <row r="15" spans="1:9">
      <c r="A15" s="66" t="s">
        <v>4</v>
      </c>
      <c r="B15" s="67"/>
      <c r="C15" s="67"/>
      <c r="D15" s="67"/>
      <c r="E15" s="67"/>
      <c r="F15" s="67"/>
      <c r="G15" s="68"/>
      <c r="H15" s="15"/>
      <c r="I15" s="16"/>
    </row>
    <row r="16" spans="1:9">
      <c r="A16" s="66"/>
      <c r="B16" s="67"/>
      <c r="C16" s="67"/>
      <c r="D16" s="67"/>
      <c r="E16" s="67"/>
      <c r="F16" s="67"/>
      <c r="G16" s="68"/>
      <c r="H16" s="15"/>
      <c r="I16" s="16"/>
    </row>
    <row r="17" spans="1:9">
      <c r="A17" s="12" t="s">
        <v>36</v>
      </c>
      <c r="B17" s="13"/>
      <c r="C17" s="13"/>
      <c r="D17" s="13"/>
      <c r="E17" s="13"/>
      <c r="F17" s="13"/>
      <c r="G17" s="14"/>
      <c r="H17" s="54">
        <v>23465</v>
      </c>
      <c r="I17" s="55"/>
    </row>
    <row r="18" spans="1:9">
      <c r="A18" s="82" t="s">
        <v>5</v>
      </c>
      <c r="B18" s="83"/>
      <c r="C18" s="83"/>
      <c r="D18" s="83"/>
      <c r="E18" s="83"/>
      <c r="F18" s="83"/>
      <c r="G18" s="84"/>
      <c r="H18" s="15">
        <v>1226.3399999999999</v>
      </c>
      <c r="I18" s="16"/>
    </row>
    <row r="19" spans="1:9">
      <c r="A19" s="70" t="s">
        <v>12</v>
      </c>
      <c r="B19" s="71"/>
      <c r="C19" s="71"/>
      <c r="D19" s="71"/>
      <c r="E19" s="71"/>
      <c r="F19" s="71"/>
      <c r="G19" s="72"/>
      <c r="H19" s="85">
        <v>5552</v>
      </c>
      <c r="I19" s="86"/>
    </row>
    <row r="20" spans="1:9">
      <c r="A20" s="70" t="s">
        <v>34</v>
      </c>
      <c r="B20" s="71"/>
      <c r="C20" s="71"/>
      <c r="D20" s="71"/>
      <c r="E20" s="71"/>
      <c r="F20" s="71"/>
      <c r="G20" s="72"/>
      <c r="H20" s="85">
        <v>0</v>
      </c>
      <c r="I20" s="86"/>
    </row>
    <row r="21" spans="1:9">
      <c r="A21" s="70" t="s">
        <v>6</v>
      </c>
      <c r="B21" s="71"/>
      <c r="C21" s="71"/>
      <c r="D21" s="71"/>
      <c r="E21" s="71"/>
      <c r="F21" s="71"/>
      <c r="G21" s="72"/>
      <c r="H21" s="43"/>
      <c r="I21" s="44"/>
    </row>
    <row r="22" spans="1:9">
      <c r="A22" s="70" t="s">
        <v>35</v>
      </c>
      <c r="B22" s="71"/>
      <c r="C22" s="71"/>
      <c r="D22" s="71"/>
      <c r="E22" s="71"/>
      <c r="F22" s="71"/>
      <c r="G22" s="72"/>
      <c r="H22" s="106">
        <v>1773.8</v>
      </c>
      <c r="I22" s="107"/>
    </row>
    <row r="23" spans="1:9">
      <c r="A23" s="70" t="s">
        <v>7</v>
      </c>
      <c r="B23" s="71"/>
      <c r="C23" s="71"/>
      <c r="D23" s="71"/>
      <c r="E23" s="71"/>
      <c r="F23" s="71"/>
      <c r="G23" s="72"/>
      <c r="H23" s="43">
        <v>33515.160000000003</v>
      </c>
      <c r="I23" s="44"/>
    </row>
    <row r="24" spans="1:9">
      <c r="A24" s="70" t="s">
        <v>13</v>
      </c>
      <c r="B24" s="71"/>
      <c r="C24" s="71"/>
      <c r="D24" s="71"/>
      <c r="E24" s="71"/>
      <c r="F24" s="71"/>
      <c r="G24" s="72"/>
      <c r="H24" s="43">
        <v>32087.68</v>
      </c>
      <c r="I24" s="44"/>
    </row>
    <row r="25" spans="1:9" ht="15.75" thickBot="1">
      <c r="A25" s="70" t="s">
        <v>8</v>
      </c>
      <c r="B25" s="71"/>
      <c r="C25" s="71"/>
      <c r="D25" s="71"/>
      <c r="E25" s="71"/>
      <c r="F25" s="71"/>
      <c r="G25" s="72"/>
      <c r="H25" s="106">
        <v>9850.92</v>
      </c>
      <c r="I25" s="107"/>
    </row>
    <row r="26" spans="1:9" ht="15.75" thickBot="1">
      <c r="A26" s="56" t="s">
        <v>15</v>
      </c>
      <c r="B26" s="57"/>
      <c r="C26" s="57"/>
      <c r="D26" s="57"/>
      <c r="E26" s="57"/>
      <c r="F26" s="57"/>
      <c r="G26" s="58"/>
      <c r="H26" s="95">
        <v>97285.06</v>
      </c>
      <c r="I26" s="96"/>
    </row>
    <row r="27" spans="1:9" ht="15.75" thickBot="1">
      <c r="A27" s="33"/>
      <c r="B27" s="34"/>
      <c r="C27" s="34"/>
      <c r="D27" s="34"/>
      <c r="E27" s="34"/>
      <c r="F27" s="34"/>
      <c r="G27" s="35"/>
      <c r="H27" s="33"/>
      <c r="I27" s="35"/>
    </row>
    <row r="28" spans="1:9">
      <c r="A28" s="38" t="s">
        <v>48</v>
      </c>
      <c r="B28" s="39"/>
      <c r="C28" s="39"/>
      <c r="D28" s="39"/>
      <c r="E28" s="39"/>
      <c r="F28" s="39"/>
      <c r="G28" s="40"/>
      <c r="H28" s="128">
        <v>8500.14</v>
      </c>
      <c r="I28" s="129"/>
    </row>
    <row r="29" spans="1:9">
      <c r="A29" s="17" t="s">
        <v>23</v>
      </c>
      <c r="B29" s="18"/>
      <c r="C29" s="18"/>
      <c r="D29" s="18"/>
      <c r="E29" s="18"/>
      <c r="F29" s="18"/>
      <c r="G29" s="19"/>
      <c r="H29" s="29">
        <v>33176.65</v>
      </c>
      <c r="I29" s="48"/>
    </row>
    <row r="30" spans="1:9" ht="15.75" thickBot="1">
      <c r="A30" s="130" t="s">
        <v>24</v>
      </c>
      <c r="B30" s="131"/>
      <c r="C30" s="131"/>
      <c r="D30" s="131"/>
      <c r="E30" s="131"/>
      <c r="F30" s="131"/>
      <c r="G30" s="132"/>
      <c r="H30" s="182">
        <v>27833.55</v>
      </c>
      <c r="I30" s="183"/>
    </row>
    <row r="31" spans="1:9" ht="15.75" thickBot="1">
      <c r="A31" s="106"/>
      <c r="B31" s="167"/>
      <c r="C31" s="167"/>
      <c r="D31" s="167"/>
      <c r="E31" s="167"/>
      <c r="F31" s="167"/>
      <c r="G31" s="107"/>
      <c r="H31" s="106"/>
      <c r="I31" s="107"/>
    </row>
    <row r="32" spans="1:9" ht="15.75" thickBot="1">
      <c r="A32" s="2" t="s">
        <v>9</v>
      </c>
      <c r="B32" s="3"/>
      <c r="C32" s="3"/>
      <c r="D32" s="3"/>
      <c r="E32" s="3"/>
      <c r="F32" s="3"/>
      <c r="G32" s="4"/>
      <c r="H32" s="22">
        <f>H11</f>
        <v>112879.58</v>
      </c>
      <c r="I32" s="23"/>
    </row>
    <row r="33" spans="1:9">
      <c r="A33" s="24"/>
      <c r="B33" s="25"/>
      <c r="C33" s="25"/>
      <c r="D33" s="25"/>
      <c r="E33" s="25"/>
      <c r="F33" s="25"/>
      <c r="G33" s="26"/>
      <c r="H33" s="27"/>
      <c r="I33" s="28"/>
    </row>
    <row r="34" spans="1:9">
      <c r="A34" s="17" t="s">
        <v>67</v>
      </c>
      <c r="B34" s="18"/>
      <c r="C34" s="18"/>
      <c r="D34" s="18"/>
      <c r="E34" s="18"/>
      <c r="F34" s="18"/>
      <c r="G34" s="19"/>
      <c r="H34" s="41">
        <v>330555.33</v>
      </c>
      <c r="I34" s="30"/>
    </row>
    <row r="35" spans="1:9">
      <c r="A35" s="17" t="s">
        <v>84</v>
      </c>
      <c r="B35" s="18"/>
      <c r="C35" s="18"/>
      <c r="D35" s="18"/>
      <c r="E35" s="18"/>
      <c r="F35" s="18"/>
      <c r="G35" s="18"/>
      <c r="H35" s="29">
        <f>H4+H11-H26-H34</f>
        <v>71038.12</v>
      </c>
      <c r="I35" s="48"/>
    </row>
    <row r="36" spans="1:9">
      <c r="A36" s="17" t="s">
        <v>85</v>
      </c>
      <c r="B36" s="18"/>
      <c r="C36" s="18"/>
      <c r="D36" s="18"/>
      <c r="E36" s="18"/>
      <c r="F36" s="18"/>
      <c r="G36" s="19"/>
      <c r="H36" s="29">
        <f>H6+H8+H9-H7</f>
        <v>50378.990000000005</v>
      </c>
      <c r="I36" s="48"/>
    </row>
    <row r="37" spans="1:9">
      <c r="A37" s="75" t="s">
        <v>53</v>
      </c>
      <c r="B37" s="18"/>
      <c r="C37" s="18"/>
      <c r="D37" s="18"/>
      <c r="E37" s="18"/>
      <c r="F37" s="18"/>
      <c r="G37" s="18"/>
      <c r="H37" s="29">
        <f>H28+H29-H30</f>
        <v>13843.240000000002</v>
      </c>
      <c r="I37" s="48"/>
    </row>
    <row r="38" spans="1:9">
      <c r="A38" s="189"/>
      <c r="B38" s="190"/>
      <c r="C38" s="190"/>
      <c r="D38" s="190"/>
      <c r="E38" s="190"/>
      <c r="F38" s="190"/>
      <c r="G38" s="191"/>
      <c r="H38" s="189"/>
      <c r="I38" s="191"/>
    </row>
    <row r="39" spans="1:9">
      <c r="A39" s="70" t="s">
        <v>14</v>
      </c>
      <c r="B39" s="71"/>
      <c r="C39" s="71"/>
      <c r="D39" s="71"/>
      <c r="E39" s="71"/>
      <c r="F39" s="71"/>
      <c r="G39" s="72"/>
      <c r="H39" s="43"/>
      <c r="I39" s="44"/>
    </row>
    <row r="40" spans="1:9">
      <c r="A40" s="70" t="s">
        <v>10</v>
      </c>
      <c r="B40" s="71"/>
      <c r="C40" s="71"/>
      <c r="D40" s="71"/>
      <c r="E40" s="71"/>
      <c r="F40" s="71"/>
      <c r="G40" s="72"/>
      <c r="H40" s="212">
        <v>13.5</v>
      </c>
      <c r="I40" s="213"/>
    </row>
    <row r="41" spans="1:9" ht="15.75" thickBot="1">
      <c r="A41" s="87" t="s">
        <v>16</v>
      </c>
      <c r="B41" s="88"/>
      <c r="C41" s="88"/>
      <c r="D41" s="88"/>
      <c r="E41" s="88"/>
      <c r="F41" s="88"/>
      <c r="G41" s="89"/>
      <c r="H41" s="90">
        <f>(H7+H11+H29)/(H8+H9+H26+H30)*H40</f>
        <v>13.998999990934665</v>
      </c>
      <c r="I41" s="91"/>
    </row>
    <row r="44" spans="1:9">
      <c r="A44" s="69" t="s">
        <v>11</v>
      </c>
      <c r="B44" s="69"/>
      <c r="C44" s="69"/>
      <c r="G44" s="69" t="s">
        <v>17</v>
      </c>
      <c r="H44" s="69"/>
      <c r="I44" s="69"/>
    </row>
  </sheetData>
  <mergeCells count="80">
    <mergeCell ref="A44:C44"/>
    <mergeCell ref="G44:I44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Воров 49</vt:lpstr>
      <vt:lpstr>Чех 8А</vt:lpstr>
      <vt:lpstr>Остров 47</vt:lpstr>
      <vt:lpstr>Чайк 6</vt:lpstr>
      <vt:lpstr>Гаг 20</vt:lpstr>
      <vt:lpstr>Гаг 23</vt:lpstr>
      <vt:lpstr>Гаг 25</vt:lpstr>
      <vt:lpstr>Гаг 29А</vt:lpstr>
      <vt:lpstr>Гаг 40</vt:lpstr>
      <vt:lpstr>Гаг 44</vt:lpstr>
      <vt:lpstr>Гаг48</vt:lpstr>
      <vt:lpstr>Гаг 50</vt:lpstr>
      <vt:lpstr>Гаг 62</vt:lpstr>
      <vt:lpstr>Гук 10</vt:lpstr>
      <vt:lpstr>КЛ 13</vt:lpstr>
      <vt:lpstr>Красн 13</vt:lpstr>
      <vt:lpstr>Красн 15</vt:lpstr>
      <vt:lpstr>Красн 39</vt:lpstr>
      <vt:lpstr>Красн 39А</vt:lpstr>
      <vt:lpstr>Красн 41А</vt:lpstr>
      <vt:lpstr>Новос 13</vt:lpstr>
      <vt:lpstr>Пирог 34</vt:lpstr>
      <vt:lpstr>ЦБ 12</vt:lpstr>
      <vt:lpstr>ЦБ 11</vt:lpstr>
      <vt:lpstr>ЦБ 16</vt:lpstr>
      <vt:lpstr>ЦБ 31</vt:lpstr>
      <vt:lpstr>ЦБ 44</vt:lpstr>
      <vt:lpstr>Чайк 8</vt:lpstr>
      <vt:lpstr>Чайк 31</vt:lpstr>
      <vt:lpstr>Чайк 33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2021-03-23T08:29:34Z</dcterms:modified>
</cp:coreProperties>
</file>