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Воров 49" sheetId="1" r:id="rId1"/>
    <sheet name="Гагар 8" sheetId="2" r:id="rId2"/>
    <sheet name="Красн 40" sheetId="3" r:id="rId3"/>
    <sheet name="Остр 47" sheetId="4" r:id="rId4"/>
    <sheet name="Чайк 6" sheetId="5" r:id="rId5"/>
    <sheet name="Гаг 20" sheetId="6" r:id="rId6"/>
    <sheet name="Гаг 23" sheetId="7" r:id="rId7"/>
    <sheet name="Гаг 25" sheetId="8" r:id="rId8"/>
    <sheet name="Гаг 29А" sheetId="9" r:id="rId9"/>
    <sheet name="Гаг 40" sheetId="10" r:id="rId10"/>
    <sheet name="Гаг 44" sheetId="11" r:id="rId11"/>
    <sheet name="Гаг 48" sheetId="12" r:id="rId12"/>
    <sheet name="Гаг 50" sheetId="13" r:id="rId13"/>
    <sheet name="Гаг 62" sheetId="14" r:id="rId14"/>
    <sheet name="Гук 10" sheetId="15" r:id="rId15"/>
    <sheet name="КЛ 13" sheetId="16" r:id="rId16"/>
    <sheet name="Красн 13" sheetId="17" r:id="rId17"/>
    <sheet name="Красн 15" sheetId="18" r:id="rId18"/>
    <sheet name="Красн 39" sheetId="19" r:id="rId19"/>
    <sheet name="Красн 39А" sheetId="20" r:id="rId20"/>
    <sheet name="Красн 41А" sheetId="21" r:id="rId21"/>
    <sheet name="Новос 13" sheetId="22" r:id="rId22"/>
    <sheet name="Пирог 34" sheetId="23" r:id="rId23"/>
    <sheet name="ЦБ 12" sheetId="24" r:id="rId24"/>
    <sheet name="ЦБ 11" sheetId="25" r:id="rId25"/>
    <sheet name="ЦБ 16" sheetId="26" r:id="rId26"/>
    <sheet name="ЦБ 31" sheetId="27" r:id="rId27"/>
    <sheet name="ЦБ 44" sheetId="28" r:id="rId28"/>
    <sheet name="Чайк 8" sheetId="29" r:id="rId29"/>
    <sheet name="Чайк 31" sheetId="30" r:id="rId30"/>
    <sheet name="Чайк 33" sheetId="31" r:id="rId31"/>
  </sheets>
  <calcPr calcId="144525"/>
</workbook>
</file>

<file path=xl/calcChain.xml><?xml version="1.0" encoding="utf-8"?>
<calcChain xmlns="http://schemas.openxmlformats.org/spreadsheetml/2006/main">
  <c r="H36" i="31" l="1"/>
  <c r="H35" i="31"/>
  <c r="H11" i="31"/>
  <c r="H34" i="31" s="1"/>
  <c r="H32" i="31" l="1"/>
  <c r="H40" i="31"/>
  <c r="H36" i="30" l="1"/>
  <c r="H35" i="30"/>
  <c r="H11" i="30"/>
  <c r="H34" i="30" s="1"/>
  <c r="H40" i="30" l="1"/>
  <c r="H32" i="30"/>
  <c r="H40" i="29" l="1"/>
  <c r="H36" i="29"/>
  <c r="H35" i="29"/>
  <c r="H34" i="29"/>
  <c r="H32" i="29"/>
  <c r="H11" i="29"/>
  <c r="H40" i="28" l="1"/>
  <c r="H36" i="28"/>
  <c r="H35" i="28"/>
  <c r="H34" i="28"/>
  <c r="H32" i="28"/>
  <c r="H11" i="28"/>
  <c r="H40" i="27" l="1"/>
  <c r="H36" i="27"/>
  <c r="H35" i="27"/>
  <c r="H34" i="27"/>
  <c r="H32" i="27"/>
  <c r="H11" i="27"/>
  <c r="H36" i="26" l="1"/>
  <c r="H35" i="26"/>
  <c r="H11" i="26"/>
  <c r="H34" i="26" s="1"/>
  <c r="H32" i="26" l="1"/>
  <c r="H40" i="26"/>
  <c r="H35" i="25" l="1"/>
  <c r="H34" i="25"/>
  <c r="H10" i="25"/>
  <c r="H33" i="25" s="1"/>
  <c r="H39" i="25" l="1"/>
  <c r="H44" i="24" l="1"/>
  <c r="H40" i="24"/>
  <c r="H39" i="24"/>
  <c r="H38" i="24"/>
  <c r="H37" i="24"/>
  <c r="H11" i="24"/>
  <c r="H35" i="24" s="1"/>
  <c r="H40" i="23" l="1"/>
  <c r="H36" i="23"/>
  <c r="H35" i="23"/>
  <c r="H34" i="23"/>
  <c r="H32" i="23"/>
  <c r="H11" i="23"/>
  <c r="H40" i="22" l="1"/>
  <c r="H36" i="22"/>
  <c r="H35" i="22"/>
  <c r="H34" i="22"/>
  <c r="H32" i="22"/>
  <c r="H11" i="22"/>
  <c r="H40" i="21" l="1"/>
  <c r="H36" i="21"/>
  <c r="H35" i="21"/>
  <c r="H34" i="21"/>
  <c r="H32" i="21"/>
  <c r="H11" i="21"/>
  <c r="H36" i="20" l="1"/>
  <c r="H35" i="20"/>
  <c r="H11" i="20"/>
  <c r="H34" i="20" s="1"/>
  <c r="H32" i="20" l="1"/>
  <c r="H40" i="20"/>
  <c r="H40" i="19" l="1"/>
  <c r="H36" i="19"/>
  <c r="H35" i="19"/>
  <c r="H34" i="19"/>
  <c r="H32" i="19"/>
  <c r="H11" i="19"/>
  <c r="H40" i="18" l="1"/>
  <c r="H36" i="18"/>
  <c r="H35" i="18"/>
  <c r="H34" i="18"/>
  <c r="H32" i="18"/>
  <c r="H11" i="18"/>
  <c r="H36" i="17" l="1"/>
  <c r="H35" i="17"/>
  <c r="H11" i="17"/>
  <c r="H34" i="17" s="1"/>
  <c r="H32" i="17" l="1"/>
  <c r="H40" i="17"/>
  <c r="H40" i="16" l="1"/>
  <c r="H36" i="16"/>
  <c r="H35" i="16"/>
  <c r="H34" i="16"/>
  <c r="H32" i="16"/>
  <c r="H11" i="16"/>
  <c r="H36" i="15" l="1"/>
  <c r="H35" i="15"/>
  <c r="H34" i="15"/>
  <c r="H11" i="15"/>
  <c r="H39" i="15" s="1"/>
  <c r="H28" i="15" l="1"/>
  <c r="H40" i="14" l="1"/>
  <c r="H36" i="14"/>
  <c r="H35" i="14"/>
  <c r="H34" i="14"/>
  <c r="H32" i="14"/>
  <c r="H11" i="14"/>
  <c r="H36" i="13" l="1"/>
  <c r="H35" i="13"/>
  <c r="H11" i="13"/>
  <c r="H34" i="13" s="1"/>
  <c r="H32" i="13" l="1"/>
  <c r="H40" i="13"/>
  <c r="H36" i="12" l="1"/>
  <c r="H35" i="12"/>
  <c r="H11" i="12"/>
  <c r="H34" i="12" s="1"/>
  <c r="H32" i="12" l="1"/>
  <c r="H40" i="12"/>
  <c r="H36" i="11" l="1"/>
  <c r="H35" i="11"/>
  <c r="H32" i="11"/>
  <c r="H11" i="11"/>
  <c r="H34" i="11" s="1"/>
  <c r="H40" i="11" l="1"/>
  <c r="H36" i="10" l="1"/>
  <c r="H35" i="10"/>
  <c r="H11" i="10"/>
  <c r="H34" i="10" s="1"/>
  <c r="H32" i="10" l="1"/>
  <c r="H40" i="10"/>
  <c r="H40" i="9" l="1"/>
  <c r="H36" i="9"/>
  <c r="H35" i="9"/>
  <c r="H34" i="9"/>
  <c r="H32" i="9"/>
  <c r="H11" i="9"/>
  <c r="H36" i="8" l="1"/>
  <c r="H35" i="8"/>
  <c r="H11" i="8"/>
  <c r="H34" i="8" s="1"/>
  <c r="H32" i="8" l="1"/>
  <c r="H40" i="8"/>
  <c r="H40" i="7" l="1"/>
  <c r="H36" i="7"/>
  <c r="H35" i="7"/>
  <c r="H34" i="7"/>
  <c r="H32" i="7"/>
  <c r="H11" i="7"/>
  <c r="H39" i="6" l="1"/>
  <c r="H35" i="6"/>
  <c r="H34" i="6"/>
  <c r="H33" i="6"/>
  <c r="H31" i="6"/>
  <c r="H11" i="6"/>
  <c r="H39" i="5" l="1"/>
  <c r="H38" i="5"/>
  <c r="H11" i="5"/>
  <c r="H43" i="5" s="1"/>
  <c r="H37" i="5" l="1"/>
  <c r="H35" i="5"/>
  <c r="H44" i="4" l="1"/>
  <c r="H40" i="4"/>
  <c r="H39" i="4"/>
  <c r="H38" i="4"/>
  <c r="H37" i="4"/>
  <c r="H11" i="4"/>
  <c r="H35" i="4" s="1"/>
  <c r="H45" i="3" l="1"/>
  <c r="H41" i="3"/>
  <c r="H40" i="3"/>
  <c r="H39" i="3"/>
  <c r="H38" i="3"/>
  <c r="H11" i="3"/>
  <c r="H36" i="3" s="1"/>
  <c r="H39" i="2" l="1"/>
  <c r="H38" i="2"/>
  <c r="H11" i="2"/>
  <c r="H37" i="2" s="1"/>
  <c r="H35" i="2" l="1"/>
  <c r="H43" i="2"/>
  <c r="H11" i="1"/>
  <c r="H42" i="1" l="1"/>
  <c r="H37" i="1"/>
  <c r="H38" i="1" l="1"/>
  <c r="H36" i="1" l="1"/>
  <c r="H34" i="1"/>
</calcChain>
</file>

<file path=xl/comments1.xml><?xml version="1.0" encoding="utf-8"?>
<comments xmlns="http://schemas.openxmlformats.org/spreadsheetml/2006/main">
  <authors>
    <author>Автор</author>
  </authors>
  <commentList>
    <comment ref="H2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<sst xmlns="http://schemas.openxmlformats.org/spreadsheetml/2006/main" count="1098" uniqueCount="162">
  <si>
    <t>Сумма (руб.)</t>
  </si>
  <si>
    <t>Оборудование размещенное на МДК</t>
  </si>
  <si>
    <t>дезинсекция (блохи и комары)</t>
  </si>
  <si>
    <t>дератизация (крысы и мыши)</t>
  </si>
  <si>
    <t>транспортные расходы (вызов обрезки, смета и крупногабаритного мусора и стихийных свалок)</t>
  </si>
  <si>
    <t>ВДГО</t>
  </si>
  <si>
    <t>Аварийная служба</t>
  </si>
  <si>
    <t>Начисление на з/плату</t>
  </si>
  <si>
    <t>ВСЕГО</t>
  </si>
  <si>
    <t>Тариф за 1 кв.м. общей площади</t>
  </si>
  <si>
    <t>Директор ООО "УПРАВА"</t>
  </si>
  <si>
    <t>ЛЬГОТА (домком)</t>
  </si>
  <si>
    <t>З/плата работников организации</t>
  </si>
  <si>
    <t>Справочно:</t>
  </si>
  <si>
    <t>ОПЛАЧЕНО за содержание</t>
  </si>
  <si>
    <t xml:space="preserve">Фактический расход на 1 кв.м. общ. площади </t>
  </si>
  <si>
    <t>Д.Г.Чернов</t>
  </si>
  <si>
    <t>Начислено</t>
  </si>
  <si>
    <t>Оплачено</t>
  </si>
  <si>
    <t>Начислено за содержание</t>
  </si>
  <si>
    <t>Расходы по текущему  и заявочному ремонту:</t>
  </si>
  <si>
    <t>Текущий ремонт:</t>
  </si>
  <si>
    <t>Начислено за управление</t>
  </si>
  <si>
    <t>Оплачено за управление</t>
  </si>
  <si>
    <t>Расходы ООО "Управа" по ул. Воровского № 49</t>
  </si>
  <si>
    <t>Общеэксплуатационные расходы (тех. осмотр, освещ. мест общеп)</t>
  </si>
  <si>
    <t>Обработка зеленых насаждений против вредителей</t>
  </si>
  <si>
    <t>Благоустройство (обрезка кустарников и покос травы)</t>
  </si>
  <si>
    <t>ремонт инженерных сетей (материалы)</t>
  </si>
  <si>
    <t>за 2021г.</t>
  </si>
  <si>
    <t>Задолженность за содерж. на 31.12.2021г.</t>
  </si>
  <si>
    <t>Задолженность по текущему ремонту на 31.12.2021г.</t>
  </si>
  <si>
    <t>Задолженность за управление на 31.12.2021г.</t>
  </si>
  <si>
    <t>Задолженность за содержание на 01.01.2021г.</t>
  </si>
  <si>
    <t>Задолженность по текущему ремонту на 01.01.2021г.</t>
  </si>
  <si>
    <t>Задолженность по управлению на 01.05.2021г.</t>
  </si>
  <si>
    <t>Расходы ООО "Управа" по ул. Гагарина № 8</t>
  </si>
  <si>
    <t>принят с 01.04.2021г.</t>
  </si>
  <si>
    <t>Содержание на 01.04.2021г.</t>
  </si>
  <si>
    <t>Текущий ремонт на 01.04.2021г.</t>
  </si>
  <si>
    <t>Аренда помещения</t>
  </si>
  <si>
    <t>Управление на 01.04.2021г.</t>
  </si>
  <si>
    <t>Расходы ООО "Управа" по ул. Красноармейская № 40</t>
  </si>
  <si>
    <t>принят с 01.05.2021г.</t>
  </si>
  <si>
    <t>Содержание на 01.05.2021г.</t>
  </si>
  <si>
    <t>Текущий ремонт на 01.05.2021г.</t>
  </si>
  <si>
    <t>Общеэксплуатац. расходы (тех. осмотр, освещ. мест общеп, уборка)</t>
  </si>
  <si>
    <t>транспортные расходы (вызов обрезки, крупногабаритного мусора и стихийных свалок)</t>
  </si>
  <si>
    <t>Льгота домкома</t>
  </si>
  <si>
    <t>Благоустройство (обрезка кустарников и покос травы, подметание)</t>
  </si>
  <si>
    <t>Управление на 01.05.2021г.</t>
  </si>
  <si>
    <t>Содерж. и ремонт прибора учета теплов. энергии на 01.05.2021г.</t>
  </si>
  <si>
    <t>Начислено за прибор учета тепловой энергии</t>
  </si>
  <si>
    <t>Оплачено за прибор учета тепловой энергии</t>
  </si>
  <si>
    <t>Задолженность за прибор учета тепловой энергии на 31.12.2021г.</t>
  </si>
  <si>
    <t>Расходы ООО "Управа" по ул. Островского № 47</t>
  </si>
  <si>
    <t>за  2021г.</t>
  </si>
  <si>
    <t>Общеэксплуатационные расходы(тех.осмотр, освещ. мест общеп.)</t>
  </si>
  <si>
    <t>Ремонт инженерных сетей (материалы)</t>
  </si>
  <si>
    <t>Задолженность за управление на 01.01.2021г.</t>
  </si>
  <si>
    <t>Задолженность  за мусорный контейнер  на 01.01.2021г.</t>
  </si>
  <si>
    <t>Оплачено за мусорный контейнер</t>
  </si>
  <si>
    <t>Задолженность за содержание на 31.12.2021г.</t>
  </si>
  <si>
    <t>Задолженность по текущему  ремонту на 31.12.2021г.</t>
  </si>
  <si>
    <t>Задолженность за мусорный контейнер на 31.12.2021г.</t>
  </si>
  <si>
    <t>Расходы ООО "Управа" по ул. Чайковского № 6</t>
  </si>
  <si>
    <t>Задолженность за содерж на 01.01.2021г.</t>
  </si>
  <si>
    <t>Общеэксплуатационные расходы (тех.осмотр, освещ. мест общеп.)</t>
  </si>
  <si>
    <t>Текущий ремонт</t>
  </si>
  <si>
    <t>Расходы ООО "Управа" по ул. Гагарина № 20</t>
  </si>
  <si>
    <t>Задолженность за содерж. на 01.01.2021г.</t>
  </si>
  <si>
    <t>Общеэксплуатационные расходы (тех. осмотр, освещ. мест общ.)</t>
  </si>
  <si>
    <t>Расходы ООО "Управа" по ул. Гагарина № 23</t>
  </si>
  <si>
    <t xml:space="preserve">Текущий ремонт на 01.01.2021г. </t>
  </si>
  <si>
    <t>Обработка зеленых насождений против вредителей</t>
  </si>
  <si>
    <t>Текущий ремонт на 31.12.2021г.</t>
  </si>
  <si>
    <t>Расходы ООО "Управа" по ул. Гагарина № 25</t>
  </si>
  <si>
    <t>Текущий ремонт  на 01.01.2021г.</t>
  </si>
  <si>
    <t>Общеэксплуатационные расходы (тех. осмотр, освещ.мест общеп)</t>
  </si>
  <si>
    <t>Расходы ООО "Управа" по ул. Гагарина № 29А</t>
  </si>
  <si>
    <t>Текущий ремонт на 01.01.2021г.</t>
  </si>
  <si>
    <t>Задолженность за управление на 01.01.2021г</t>
  </si>
  <si>
    <t>Расходы ООО "Управа" по ул. Гагарина № 40</t>
  </si>
  <si>
    <t xml:space="preserve">Задолженность за содерж. на 01.01.2021г. </t>
  </si>
  <si>
    <t>Общеэксплуатационные расходы (тех.осмотр, освещ. мест общеп)</t>
  </si>
  <si>
    <t xml:space="preserve">Задолженность за содерж. на 31.12.2021г. </t>
  </si>
  <si>
    <t>Текущий ремонт  на 31.12.2021г.</t>
  </si>
  <si>
    <t>Расходы ООО "Управа" по ул. Гагарина № 44</t>
  </si>
  <si>
    <t xml:space="preserve">Задолженность за содержан. на 01.01.2021г. </t>
  </si>
  <si>
    <t>Общеэксплуатационные расходы (тех.осмотр, освещен. обще)</t>
  </si>
  <si>
    <t xml:space="preserve">Задолженность за содержан. на 31.12.2021г. </t>
  </si>
  <si>
    <t>Расходы ООО "Управа" по ул. Гагарина № 48</t>
  </si>
  <si>
    <t xml:space="preserve">Задолженность за содержание на 01.01.2021г. </t>
  </si>
  <si>
    <t>Общеэксплуатационные расходы (тех. осмотр, освещ. мест общеп.)</t>
  </si>
  <si>
    <t xml:space="preserve">Задолженность за содержание на 31.12.2021г. </t>
  </si>
  <si>
    <t>Задолженность по текущему ремонту  на 31.12.2021г.</t>
  </si>
  <si>
    <t>Расходы ООО "Управа" по ул. Гагарина № 50</t>
  </si>
  <si>
    <t>Ремонт инжененрных сетей (материалы)</t>
  </si>
  <si>
    <t>Расходы ООО "Управа" по ул. Гагарина, д.62</t>
  </si>
  <si>
    <t>Общеэксплуатационные расходы (тех.осмотр, освещ.мест общеп.)</t>
  </si>
  <si>
    <t>Расходы ООО "Управа" по ул. Пер. Гуковский № 10</t>
  </si>
  <si>
    <t>ОПЛАЧЕНО</t>
  </si>
  <si>
    <t>Содержание на 31.12.2021г.</t>
  </si>
  <si>
    <t>Задолженность по текущему ремонту на 31.12.2021г</t>
  </si>
  <si>
    <t>Расходы ООО "Управа" по ул. Карла Либкнехта № 13</t>
  </si>
  <si>
    <t>Задолженность за текущий ремонт на 01.01.2021г.</t>
  </si>
  <si>
    <t>Общеэксплуатационные расходы (тех.осмотр,освещ.мест общеп)</t>
  </si>
  <si>
    <t>Расходы ООО "Управа" по ул. Красноармейская № 13</t>
  </si>
  <si>
    <t>Задолженность по текущ. ремонту на 01.01.2021г.</t>
  </si>
  <si>
    <t>Нвчислено за содержание</t>
  </si>
  <si>
    <t>Общеэксплуатационные расходы (тех.осмотр, освещ.мест общеп)</t>
  </si>
  <si>
    <t>Расходы ООО "Управа" по ул. Красноармейская №15</t>
  </si>
  <si>
    <t>Общеэксплуатационные расходы (тех.осмотр,освещ.мест общеп.)</t>
  </si>
  <si>
    <t>Расходы ООО "Управа" по ул. Красноармейская № 39</t>
  </si>
  <si>
    <t xml:space="preserve">за 2021г. </t>
  </si>
  <si>
    <t>Задолженность по содерж. на 01.01.2021г.</t>
  </si>
  <si>
    <t>Задолженность по текущему ремонту  на 01.01.2021г.</t>
  </si>
  <si>
    <t>Задолженность по содерж. на 31.12.2021г.</t>
  </si>
  <si>
    <t xml:space="preserve">Фактическая оплата за 1 кв.м. </t>
  </si>
  <si>
    <t>Расходы ООО "Управа" по ул. Красноармейская № 39 А</t>
  </si>
  <si>
    <t xml:space="preserve">Задолженность по содерж. на 01.01.2021г. </t>
  </si>
  <si>
    <t xml:space="preserve">Задолженность по содерж. на 31.12.2021г. </t>
  </si>
  <si>
    <t xml:space="preserve">Фактическая оплата за 1 кв.м. общей площади </t>
  </si>
  <si>
    <t xml:space="preserve">                              Д.Г.  Чернов</t>
  </si>
  <si>
    <t>Расходы ООО "Управа" по ул. Красноармейская № 41А</t>
  </si>
  <si>
    <t xml:space="preserve"> </t>
  </si>
  <si>
    <t>ЛЬГОТА  (домком)</t>
  </si>
  <si>
    <t xml:space="preserve">З/плата работников </t>
  </si>
  <si>
    <t>Задолженность по управлению на 01.01.2021г.</t>
  </si>
  <si>
    <t>Задолженность по управлению на 31.12.2021г.</t>
  </si>
  <si>
    <t>Расходы ООО "Управа" по ул. Новоселов № 13</t>
  </si>
  <si>
    <t xml:space="preserve">Задолженность по текущему ремонту на 01.01.2021г. </t>
  </si>
  <si>
    <t>Задолженность за управления на 01.01.2021г.</t>
  </si>
  <si>
    <t>Расходы ООО "Управа" по ул. Пирогова № 34</t>
  </si>
  <si>
    <t xml:space="preserve">Текущий ремот на 01.01.2021г. </t>
  </si>
  <si>
    <t>Благоустройство ( обрезка кустарников и покос травы)</t>
  </si>
  <si>
    <t xml:space="preserve">З/плата работников организации </t>
  </si>
  <si>
    <t>Задолженность по управление на 01.01.2021г.</t>
  </si>
  <si>
    <t>Текущему ремонту  на 31.12.2021г.</t>
  </si>
  <si>
    <t>Расходы ООО "Управа" по ул. Цветной бульвар № 12</t>
  </si>
  <si>
    <t>Влажная и сухая уборка подьездов</t>
  </si>
  <si>
    <t>Задолженность за управление на 01.01.2020г.</t>
  </si>
  <si>
    <t>Ремонт подъездов на 01.01.2021г.</t>
  </si>
  <si>
    <t xml:space="preserve">Оплачено </t>
  </si>
  <si>
    <t>Ремонт подъездов на 31.12.2021г.</t>
  </si>
  <si>
    <t>Расходы ООО "Управа" по ул. Цветной бульвар № 11</t>
  </si>
  <si>
    <t xml:space="preserve">Начислено </t>
  </si>
  <si>
    <t>Расходы ООО "Управа" по ул. Цветной бульвар № 16</t>
  </si>
  <si>
    <t>за 2021</t>
  </si>
  <si>
    <t>Общеэксплуатационные расходы (тех. Осмотр, освещ. мест общеп)</t>
  </si>
  <si>
    <t>Расходы ООО "Управа" по ул. Цветной бульвар № 31</t>
  </si>
  <si>
    <t>Задолженность  за содерж. на 01.01.2021г.</t>
  </si>
  <si>
    <t xml:space="preserve">Текущеий ремонт  на 01.01.2021г. </t>
  </si>
  <si>
    <t>Общеэксплуатационные расходы (тех. осмотр,освещ.мест общеп)</t>
  </si>
  <si>
    <t>Задолженность  за содерж. на 31.12.2021г.</t>
  </si>
  <si>
    <t>Расходы ООО "Управа" по ул. Цветной бульвар № 44</t>
  </si>
  <si>
    <t>Начислено за содержпние</t>
  </si>
  <si>
    <t>Общеэксплуатационные расходы (тех.осмотр,освещ. мест общеп)</t>
  </si>
  <si>
    <t>Задолженность за управление на 31.12.2020г.</t>
  </si>
  <si>
    <t>Расходы ООО "Управа" по ул. Чайковского № 8</t>
  </si>
  <si>
    <t>Расходы ООО "Управа" по ул. Чайковского № 31</t>
  </si>
  <si>
    <t>Расходы ООО "Управа" по ул. Чайковского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</si>
</sst>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2" fillId="0" borderId="1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2" fontId="3" fillId="0" borderId="6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2" fontId="0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9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3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9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left" wrapText="1"/>
    </xf>
    <xf numFmtId="0" fontId="0" fillId="0" borderId="40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2" fontId="0" fillId="0" borderId="12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8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2" fontId="3" fillId="0" borderId="49" xfId="0" applyNumberFormat="1" applyFont="1" applyBorder="1" applyAlignment="1">
      <alignment horizontal="center"/>
    </xf>
    <xf numFmtId="2" fontId="3" fillId="0" borderId="52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Font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0" xfId="0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1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H11" sqref="H11:I11"/>
    </sheetView>
  </sheetViews>
  <sheetFormatPr defaultRowHeight="15" x14ac:dyDescent="0.25"/>
  <sheetData>
    <row r="1" spans="1:9" ht="18.75" x14ac:dyDescent="0.3">
      <c r="A1" s="31" t="s">
        <v>24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36" t="s">
        <v>0</v>
      </c>
      <c r="I3" s="37"/>
    </row>
    <row r="4" spans="1:9" x14ac:dyDescent="0.25">
      <c r="A4" s="38" t="s">
        <v>33</v>
      </c>
      <c r="B4" s="39"/>
      <c r="C4" s="39"/>
      <c r="D4" s="39"/>
      <c r="E4" s="39"/>
      <c r="F4" s="39"/>
      <c r="G4" s="40"/>
      <c r="H4" s="41">
        <v>108114.65</v>
      </c>
      <c r="I4" s="30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45" t="s">
        <v>34</v>
      </c>
      <c r="B6" s="46"/>
      <c r="C6" s="46"/>
      <c r="D6" s="46"/>
      <c r="E6" s="46"/>
      <c r="F6" s="46"/>
      <c r="G6" s="47"/>
      <c r="H6" s="29">
        <v>57760.08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253133.62</v>
      </c>
      <c r="I7" s="53"/>
    </row>
    <row r="8" spans="1:9" x14ac:dyDescent="0.25">
      <c r="A8" s="12" t="s">
        <v>18</v>
      </c>
      <c r="B8" s="13"/>
      <c r="C8" s="13"/>
      <c r="D8" s="13"/>
      <c r="E8" s="13"/>
      <c r="F8" s="13"/>
      <c r="G8" s="14"/>
      <c r="H8" s="52">
        <v>211920.24</v>
      </c>
      <c r="I8" s="5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52">
        <v>6000</v>
      </c>
      <c r="I9" s="53"/>
    </row>
    <row r="10" spans="1:9" ht="15.75" thickBot="1" x14ac:dyDescent="0.3">
      <c r="A10" s="41"/>
      <c r="B10" s="42"/>
      <c r="C10" s="42"/>
      <c r="D10" s="42"/>
      <c r="E10" s="42"/>
      <c r="F10" s="42"/>
      <c r="G10" s="30"/>
      <c r="H10" s="29"/>
      <c r="I10" s="48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H12+H13+H14+H17+H18+H20+H21+H22+H23+H24+H19</f>
        <v>429224.81999999995</v>
      </c>
      <c r="I11" s="60"/>
    </row>
    <row r="12" spans="1:9" x14ac:dyDescent="0.25">
      <c r="A12" s="61" t="s">
        <v>25</v>
      </c>
      <c r="B12" s="62"/>
      <c r="C12" s="62"/>
      <c r="D12" s="62"/>
      <c r="E12" s="62"/>
      <c r="F12" s="62"/>
      <c r="G12" s="63"/>
      <c r="H12" s="64">
        <v>95804.72</v>
      </c>
      <c r="I12" s="65"/>
    </row>
    <row r="13" spans="1:9" ht="15" customHeight="1" x14ac:dyDescent="0.25">
      <c r="A13" s="12" t="s">
        <v>2</v>
      </c>
      <c r="B13" s="13"/>
      <c r="C13" s="13"/>
      <c r="D13" s="13"/>
      <c r="E13" s="13"/>
      <c r="F13" s="13"/>
      <c r="G13" s="14"/>
      <c r="H13" s="15">
        <v>998.65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6065.87</v>
      </c>
      <c r="I14" s="16"/>
    </row>
    <row r="15" spans="1:9" ht="15" customHeight="1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ht="15" customHeight="1" x14ac:dyDescent="0.25">
      <c r="A17" s="12" t="s">
        <v>28</v>
      </c>
      <c r="B17" s="13"/>
      <c r="C17" s="13"/>
      <c r="D17" s="13"/>
      <c r="E17" s="13"/>
      <c r="F17" s="13"/>
      <c r="G17" s="14"/>
      <c r="H17" s="15">
        <v>1172.8</v>
      </c>
      <c r="I17" s="16"/>
    </row>
    <row r="18" spans="1:9" x14ac:dyDescent="0.25">
      <c r="A18" s="70" t="s">
        <v>26</v>
      </c>
      <c r="B18" s="71"/>
      <c r="C18" s="71"/>
      <c r="D18" s="71"/>
      <c r="E18" s="71"/>
      <c r="F18" s="71"/>
      <c r="G18" s="72"/>
      <c r="H18" s="54">
        <v>0</v>
      </c>
      <c r="I18" s="55"/>
    </row>
    <row r="19" spans="1:9" x14ac:dyDescent="0.25">
      <c r="A19" s="82" t="s">
        <v>5</v>
      </c>
      <c r="B19" s="83"/>
      <c r="C19" s="83"/>
      <c r="D19" s="83"/>
      <c r="E19" s="83"/>
      <c r="F19" s="83"/>
      <c r="G19" s="84"/>
      <c r="H19" s="15">
        <v>6657.66</v>
      </c>
      <c r="I19" s="16"/>
    </row>
    <row r="20" spans="1:9" x14ac:dyDescent="0.25">
      <c r="A20" s="12" t="s">
        <v>11</v>
      </c>
      <c r="B20" s="13"/>
      <c r="C20" s="13"/>
      <c r="D20" s="13"/>
      <c r="E20" s="13"/>
      <c r="F20" s="13"/>
      <c r="G20" s="14"/>
      <c r="H20" s="85">
        <v>0</v>
      </c>
      <c r="I20" s="86"/>
    </row>
    <row r="21" spans="1:9" x14ac:dyDescent="0.25">
      <c r="A21" s="70" t="s">
        <v>27</v>
      </c>
      <c r="B21" s="71"/>
      <c r="C21" s="71"/>
      <c r="D21" s="71"/>
      <c r="E21" s="71"/>
      <c r="F21" s="71"/>
      <c r="G21" s="72"/>
      <c r="H21" s="73">
        <v>7736.77</v>
      </c>
      <c r="I21" s="74"/>
    </row>
    <row r="22" spans="1:9" x14ac:dyDescent="0.25">
      <c r="A22" s="70" t="s">
        <v>6</v>
      </c>
      <c r="B22" s="71"/>
      <c r="C22" s="71"/>
      <c r="D22" s="71"/>
      <c r="E22" s="71"/>
      <c r="F22" s="71"/>
      <c r="G22" s="72"/>
      <c r="H22" s="85">
        <v>75879.839999999997</v>
      </c>
      <c r="I22" s="86"/>
    </row>
    <row r="23" spans="1:9" x14ac:dyDescent="0.25">
      <c r="A23" s="70" t="s">
        <v>12</v>
      </c>
      <c r="B23" s="71"/>
      <c r="C23" s="71"/>
      <c r="D23" s="71"/>
      <c r="E23" s="71"/>
      <c r="F23" s="71"/>
      <c r="G23" s="72"/>
      <c r="H23" s="43">
        <v>179731.07</v>
      </c>
      <c r="I23" s="44"/>
    </row>
    <row r="24" spans="1:9" ht="15.75" thickBot="1" x14ac:dyDescent="0.3">
      <c r="A24" s="70" t="s">
        <v>7</v>
      </c>
      <c r="B24" s="71"/>
      <c r="C24" s="71"/>
      <c r="D24" s="71"/>
      <c r="E24" s="71"/>
      <c r="F24" s="71"/>
      <c r="G24" s="72"/>
      <c r="H24" s="73">
        <v>55177.440000000002</v>
      </c>
      <c r="I24" s="74"/>
    </row>
    <row r="25" spans="1:9" ht="15.75" thickBot="1" x14ac:dyDescent="0.3">
      <c r="A25" s="56" t="s">
        <v>14</v>
      </c>
      <c r="B25" s="57"/>
      <c r="C25" s="57"/>
      <c r="D25" s="57"/>
      <c r="E25" s="57"/>
      <c r="F25" s="57"/>
      <c r="G25" s="58"/>
      <c r="H25" s="59">
        <v>359341.56</v>
      </c>
      <c r="I25" s="79"/>
    </row>
    <row r="26" spans="1:9" ht="15.75" thickBot="1" x14ac:dyDescent="0.3">
      <c r="A26" s="33"/>
      <c r="B26" s="34"/>
      <c r="C26" s="34"/>
      <c r="D26" s="34"/>
      <c r="E26" s="34"/>
      <c r="F26" s="34"/>
      <c r="G26" s="35"/>
      <c r="H26" s="33"/>
      <c r="I26" s="35"/>
    </row>
    <row r="27" spans="1:9" ht="15.75" thickBot="1" x14ac:dyDescent="0.3">
      <c r="A27" s="2" t="s">
        <v>20</v>
      </c>
      <c r="B27" s="3"/>
      <c r="C27" s="3"/>
      <c r="D27" s="3"/>
      <c r="E27" s="3"/>
      <c r="F27" s="3"/>
      <c r="G27" s="4"/>
      <c r="H27" s="22">
        <v>0</v>
      </c>
      <c r="I27" s="23"/>
    </row>
    <row r="28" spans="1:9" x14ac:dyDescent="0.25">
      <c r="A28" s="61" t="s">
        <v>21</v>
      </c>
      <c r="B28" s="62"/>
      <c r="C28" s="62"/>
      <c r="D28" s="62"/>
      <c r="E28" s="62"/>
      <c r="F28" s="62"/>
      <c r="G28" s="63"/>
      <c r="H28" s="27"/>
      <c r="I28" s="28"/>
    </row>
    <row r="29" spans="1:9" ht="15.75" thickBot="1" x14ac:dyDescent="0.3">
      <c r="A29" s="92"/>
      <c r="B29" s="93"/>
      <c r="C29" s="93"/>
      <c r="D29" s="93"/>
      <c r="E29" s="93"/>
      <c r="F29" s="93"/>
      <c r="G29" s="94"/>
      <c r="H29" s="92"/>
      <c r="I29" s="94"/>
    </row>
    <row r="30" spans="1:9" ht="15.75" thickBot="1" x14ac:dyDescent="0.3">
      <c r="A30" s="2" t="s">
        <v>35</v>
      </c>
      <c r="B30" s="3"/>
      <c r="C30" s="3"/>
      <c r="D30" s="3"/>
      <c r="E30" s="3"/>
      <c r="F30" s="3"/>
      <c r="G30" s="4"/>
      <c r="H30" s="22">
        <v>16632.919999999998</v>
      </c>
      <c r="I30" s="23"/>
    </row>
    <row r="31" spans="1:9" ht="15.75" thickBot="1" x14ac:dyDescent="0.3">
      <c r="A31" s="2" t="s">
        <v>22</v>
      </c>
      <c r="B31" s="3"/>
      <c r="C31" s="3"/>
      <c r="D31" s="3"/>
      <c r="E31" s="3"/>
      <c r="F31" s="3"/>
      <c r="G31" s="4"/>
      <c r="H31" s="80">
        <v>66034.2</v>
      </c>
      <c r="I31" s="81"/>
    </row>
    <row r="32" spans="1:9" ht="15.75" thickBot="1" x14ac:dyDescent="0.3">
      <c r="A32" s="2" t="s">
        <v>23</v>
      </c>
      <c r="B32" s="3"/>
      <c r="C32" s="3"/>
      <c r="D32" s="3"/>
      <c r="E32" s="3"/>
      <c r="F32" s="3"/>
      <c r="G32" s="4"/>
      <c r="H32" s="5">
        <v>55282.98</v>
      </c>
      <c r="I32" s="6"/>
    </row>
    <row r="33" spans="1:9" ht="15.75" thickBot="1" x14ac:dyDescent="0.3">
      <c r="A33" s="7"/>
      <c r="B33" s="8"/>
      <c r="C33" s="8"/>
      <c r="D33" s="8"/>
      <c r="E33" s="8"/>
      <c r="F33" s="8"/>
      <c r="G33" s="9"/>
      <c r="H33" s="10"/>
      <c r="I33" s="11"/>
    </row>
    <row r="34" spans="1:9" ht="15.75" thickBot="1" x14ac:dyDescent="0.3">
      <c r="A34" s="2" t="s">
        <v>8</v>
      </c>
      <c r="B34" s="3"/>
      <c r="C34" s="3"/>
      <c r="D34" s="3"/>
      <c r="E34" s="3"/>
      <c r="F34" s="3"/>
      <c r="G34" s="4"/>
      <c r="H34" s="22">
        <f>H11+H27</f>
        <v>429224.81999999995</v>
      </c>
      <c r="I34" s="23"/>
    </row>
    <row r="35" spans="1:9" x14ac:dyDescent="0.25">
      <c r="A35" s="24"/>
      <c r="B35" s="25"/>
      <c r="C35" s="25"/>
      <c r="D35" s="25"/>
      <c r="E35" s="25"/>
      <c r="F35" s="25"/>
      <c r="G35" s="26"/>
      <c r="H35" s="27"/>
      <c r="I35" s="28"/>
    </row>
    <row r="36" spans="1:9" x14ac:dyDescent="0.25">
      <c r="A36" s="17" t="s">
        <v>30</v>
      </c>
      <c r="B36" s="18"/>
      <c r="C36" s="18"/>
      <c r="D36" s="18"/>
      <c r="E36" s="18"/>
      <c r="F36" s="18"/>
      <c r="G36" s="19"/>
      <c r="H36" s="29">
        <f>H4+H11-H25</f>
        <v>177997.90999999997</v>
      </c>
      <c r="I36" s="30"/>
    </row>
    <row r="37" spans="1:9" x14ac:dyDescent="0.25">
      <c r="A37" s="17" t="s">
        <v>31</v>
      </c>
      <c r="B37" s="18"/>
      <c r="C37" s="18"/>
      <c r="D37" s="18"/>
      <c r="E37" s="18"/>
      <c r="F37" s="18"/>
      <c r="G37" s="19"/>
      <c r="H37" s="20">
        <f>H6+H7-H8-H9</f>
        <v>92973.460000000021</v>
      </c>
      <c r="I37" s="21"/>
    </row>
    <row r="38" spans="1:9" x14ac:dyDescent="0.25">
      <c r="A38" s="75" t="s">
        <v>32</v>
      </c>
      <c r="B38" s="18"/>
      <c r="C38" s="18"/>
      <c r="D38" s="18"/>
      <c r="E38" s="18"/>
      <c r="F38" s="18"/>
      <c r="G38" s="18"/>
      <c r="H38" s="29">
        <f>H30+H31-H32</f>
        <v>27384.139999999992</v>
      </c>
      <c r="I38" s="48"/>
    </row>
    <row r="39" spans="1:9" x14ac:dyDescent="0.25">
      <c r="A39" s="76"/>
      <c r="B39" s="77"/>
      <c r="C39" s="77"/>
      <c r="D39" s="77"/>
      <c r="E39" s="77"/>
      <c r="F39" s="77"/>
      <c r="G39" s="78"/>
      <c r="H39" s="76"/>
      <c r="I39" s="78"/>
    </row>
    <row r="40" spans="1:9" x14ac:dyDescent="0.25">
      <c r="A40" s="12" t="s">
        <v>13</v>
      </c>
      <c r="B40" s="13"/>
      <c r="C40" s="13"/>
      <c r="D40" s="13"/>
      <c r="E40" s="13"/>
      <c r="F40" s="13"/>
      <c r="G40" s="14"/>
      <c r="H40" s="15"/>
      <c r="I40" s="16"/>
    </row>
    <row r="41" spans="1:9" x14ac:dyDescent="0.25">
      <c r="A41" s="70" t="s">
        <v>9</v>
      </c>
      <c r="B41" s="71"/>
      <c r="C41" s="71"/>
      <c r="D41" s="71"/>
      <c r="E41" s="71"/>
      <c r="F41" s="71"/>
      <c r="G41" s="72"/>
      <c r="H41" s="29">
        <v>17</v>
      </c>
      <c r="I41" s="48"/>
    </row>
    <row r="42" spans="1:9" ht="15.75" thickBot="1" x14ac:dyDescent="0.3">
      <c r="A42" s="87" t="s">
        <v>15</v>
      </c>
      <c r="B42" s="88"/>
      <c r="C42" s="88"/>
      <c r="D42" s="88"/>
      <c r="E42" s="88"/>
      <c r="F42" s="88"/>
      <c r="G42" s="89"/>
      <c r="H42" s="90">
        <f>(H7+H11+H31)/(H8+H25+H32+H9)*H41</f>
        <v>20.113476993676237</v>
      </c>
      <c r="I42" s="91"/>
    </row>
    <row r="45" spans="1:9" x14ac:dyDescent="0.25">
      <c r="A45" s="69" t="s">
        <v>10</v>
      </c>
      <c r="B45" s="69"/>
      <c r="C45" s="69"/>
      <c r="G45" s="69" t="s">
        <v>16</v>
      </c>
      <c r="H45" s="69"/>
      <c r="I45" s="69"/>
    </row>
    <row r="48" spans="1:9" x14ac:dyDescent="0.25">
      <c r="A48" s="69"/>
      <c r="B48" s="69"/>
      <c r="C48" s="69"/>
      <c r="G48" s="69"/>
      <c r="H48" s="69"/>
      <c r="I48" s="69"/>
    </row>
  </sheetData>
  <mergeCells count="84">
    <mergeCell ref="A42:G42"/>
    <mergeCell ref="H42:I42"/>
    <mergeCell ref="A45:C45"/>
    <mergeCell ref="G45:I45"/>
    <mergeCell ref="A26:G26"/>
    <mergeCell ref="H26:I26"/>
    <mergeCell ref="A27:G27"/>
    <mergeCell ref="H27:I27"/>
    <mergeCell ref="A41:G41"/>
    <mergeCell ref="H41:I41"/>
    <mergeCell ref="A28:G28"/>
    <mergeCell ref="H28:I28"/>
    <mergeCell ref="A29:G29"/>
    <mergeCell ref="H29:I29"/>
    <mergeCell ref="A30:G30"/>
    <mergeCell ref="H30:I30"/>
    <mergeCell ref="A20:G20"/>
    <mergeCell ref="H20:I20"/>
    <mergeCell ref="A23:G23"/>
    <mergeCell ref="H23:I23"/>
    <mergeCell ref="A22:G22"/>
    <mergeCell ref="H22:I22"/>
    <mergeCell ref="A21:G21"/>
    <mergeCell ref="A48:C48"/>
    <mergeCell ref="G48:I48"/>
    <mergeCell ref="A18:G18"/>
    <mergeCell ref="H21:I21"/>
    <mergeCell ref="A38:G38"/>
    <mergeCell ref="H38:I38"/>
    <mergeCell ref="A39:G39"/>
    <mergeCell ref="H39:I39"/>
    <mergeCell ref="A24:G24"/>
    <mergeCell ref="H24:I24"/>
    <mergeCell ref="A25:G25"/>
    <mergeCell ref="H25:I25"/>
    <mergeCell ref="A31:G31"/>
    <mergeCell ref="H31:I31"/>
    <mergeCell ref="A19:G19"/>
    <mergeCell ref="H19:I19"/>
    <mergeCell ref="H18:I18"/>
    <mergeCell ref="A17:G17"/>
    <mergeCell ref="H17:I17"/>
    <mergeCell ref="A11:G11"/>
    <mergeCell ref="H11:I11"/>
    <mergeCell ref="A12:G12"/>
    <mergeCell ref="H12:I12"/>
    <mergeCell ref="A13:G13"/>
    <mergeCell ref="H13:I13"/>
    <mergeCell ref="A15:G16"/>
    <mergeCell ref="H15:I16"/>
    <mergeCell ref="A14:G14"/>
    <mergeCell ref="H14:I14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A32:G32"/>
    <mergeCell ref="H32:I32"/>
    <mergeCell ref="A33:G33"/>
    <mergeCell ref="H33:I33"/>
    <mergeCell ref="A40:G40"/>
    <mergeCell ref="H40:I40"/>
    <mergeCell ref="A37:G37"/>
    <mergeCell ref="H37:I37"/>
    <mergeCell ref="A34:G34"/>
    <mergeCell ref="H34:I34"/>
    <mergeCell ref="A35:G35"/>
    <mergeCell ref="H35:I35"/>
    <mergeCell ref="A36:G36"/>
    <mergeCell ref="H36:I3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N18" sqref="N18"/>
    </sheetView>
  </sheetViews>
  <sheetFormatPr defaultRowHeight="15" x14ac:dyDescent="0.25"/>
  <sheetData>
    <row r="1" spans="1:9" ht="18.75" x14ac:dyDescent="0.3">
      <c r="A1" s="31" t="s">
        <v>82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17" t="s">
        <v>83</v>
      </c>
      <c r="B4" s="18"/>
      <c r="C4" s="18"/>
      <c r="D4" s="18"/>
      <c r="E4" s="18"/>
      <c r="F4" s="18"/>
      <c r="G4" s="18"/>
      <c r="H4" s="29">
        <v>71038.12</v>
      </c>
      <c r="I4" s="48"/>
    </row>
    <row r="5" spans="1:9" x14ac:dyDescent="0.25">
      <c r="A5" s="41"/>
      <c r="B5" s="42"/>
      <c r="C5" s="42"/>
      <c r="D5" s="42"/>
      <c r="E5" s="42"/>
      <c r="F5" s="42"/>
      <c r="G5" s="30"/>
      <c r="H5" s="41"/>
      <c r="I5" s="30"/>
    </row>
    <row r="6" spans="1:9" x14ac:dyDescent="0.25">
      <c r="A6" s="17" t="s">
        <v>73</v>
      </c>
      <c r="B6" s="18"/>
      <c r="C6" s="18"/>
      <c r="D6" s="18"/>
      <c r="E6" s="18"/>
      <c r="F6" s="18"/>
      <c r="G6" s="19"/>
      <c r="H6" s="29">
        <v>50378.99</v>
      </c>
      <c r="I6" s="30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97217.279999999999</v>
      </c>
      <c r="I7" s="53"/>
    </row>
    <row r="8" spans="1:9" x14ac:dyDescent="0.25">
      <c r="A8" s="12" t="s">
        <v>18</v>
      </c>
      <c r="B8" s="13"/>
      <c r="C8" s="13"/>
      <c r="D8" s="13"/>
      <c r="E8" s="13"/>
      <c r="F8" s="13"/>
      <c r="G8" s="14"/>
      <c r="H8" s="54">
        <v>89912.639999999999</v>
      </c>
      <c r="I8" s="55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26880</v>
      </c>
      <c r="I9" s="86"/>
    </row>
    <row r="10" spans="1:9" ht="15.75" thickBot="1" x14ac:dyDescent="0.3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H12+H13+H14+H15+H17+H18+H20+H21+H22+H23+H24+H25+H19</f>
        <v>115734.48000000001</v>
      </c>
      <c r="I11" s="60"/>
    </row>
    <row r="12" spans="1:9" x14ac:dyDescent="0.25">
      <c r="A12" s="61" t="s">
        <v>84</v>
      </c>
      <c r="B12" s="62"/>
      <c r="C12" s="62"/>
      <c r="D12" s="62"/>
      <c r="E12" s="62"/>
      <c r="F12" s="62"/>
      <c r="G12" s="63"/>
      <c r="H12" s="64">
        <v>2182.0700000000002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443.58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2694.36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28</v>
      </c>
      <c r="B17" s="13"/>
      <c r="C17" s="13"/>
      <c r="D17" s="13"/>
      <c r="E17" s="13"/>
      <c r="F17" s="13"/>
      <c r="G17" s="14"/>
      <c r="H17" s="54">
        <v>22223</v>
      </c>
      <c r="I17" s="55"/>
    </row>
    <row r="18" spans="1:9" x14ac:dyDescent="0.25">
      <c r="A18" s="82" t="s">
        <v>5</v>
      </c>
      <c r="B18" s="83"/>
      <c r="C18" s="83"/>
      <c r="D18" s="83"/>
      <c r="E18" s="83"/>
      <c r="F18" s="83"/>
      <c r="G18" s="84"/>
      <c r="H18" s="15">
        <v>2957.22</v>
      </c>
      <c r="I18" s="16"/>
    </row>
    <row r="19" spans="1:9" x14ac:dyDescent="0.25">
      <c r="A19" s="70" t="s">
        <v>11</v>
      </c>
      <c r="B19" s="71"/>
      <c r="C19" s="71"/>
      <c r="D19" s="71"/>
      <c r="E19" s="71"/>
      <c r="F19" s="71"/>
      <c r="G19" s="72"/>
      <c r="H19" s="85">
        <v>5552</v>
      </c>
      <c r="I19" s="86"/>
    </row>
    <row r="20" spans="1:9" x14ac:dyDescent="0.25">
      <c r="A20" s="70" t="s">
        <v>26</v>
      </c>
      <c r="B20" s="71"/>
      <c r="C20" s="71"/>
      <c r="D20" s="71"/>
      <c r="E20" s="71"/>
      <c r="F20" s="71"/>
      <c r="G20" s="72"/>
      <c r="H20" s="85">
        <v>0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1773.8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43">
        <v>33515.160000000003</v>
      </c>
      <c r="I23" s="44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43">
        <v>33965.79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73">
        <v>10427.5</v>
      </c>
      <c r="I25" s="74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119">
        <v>109435.88</v>
      </c>
      <c r="I26" s="120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x14ac:dyDescent="0.25">
      <c r="A28" s="38" t="s">
        <v>59</v>
      </c>
      <c r="B28" s="39"/>
      <c r="C28" s="39"/>
      <c r="D28" s="39"/>
      <c r="E28" s="39"/>
      <c r="F28" s="39"/>
      <c r="G28" s="40"/>
      <c r="H28" s="131">
        <v>13843.24</v>
      </c>
      <c r="I28" s="132"/>
    </row>
    <row r="29" spans="1:9" x14ac:dyDescent="0.25">
      <c r="A29" s="17" t="s">
        <v>22</v>
      </c>
      <c r="B29" s="18"/>
      <c r="C29" s="18"/>
      <c r="D29" s="18"/>
      <c r="E29" s="18"/>
      <c r="F29" s="18"/>
      <c r="G29" s="19"/>
      <c r="H29" s="29">
        <v>37034.400000000001</v>
      </c>
      <c r="I29" s="48"/>
    </row>
    <row r="30" spans="1:9" ht="15.75" thickBot="1" x14ac:dyDescent="0.3">
      <c r="A30" s="135" t="s">
        <v>23</v>
      </c>
      <c r="B30" s="136"/>
      <c r="C30" s="136"/>
      <c r="D30" s="136"/>
      <c r="E30" s="136"/>
      <c r="F30" s="136"/>
      <c r="G30" s="137"/>
      <c r="H30" s="214">
        <v>34242.65</v>
      </c>
      <c r="I30" s="215"/>
    </row>
    <row r="31" spans="1:9" ht="15.75" thickBot="1" x14ac:dyDescent="0.3">
      <c r="A31" s="111"/>
      <c r="B31" s="167"/>
      <c r="C31" s="167"/>
      <c r="D31" s="167"/>
      <c r="E31" s="167"/>
      <c r="F31" s="167"/>
      <c r="G31" s="112"/>
      <c r="H31" s="111"/>
      <c r="I31" s="112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4"/>
      <c r="H32" s="22">
        <f>H11</f>
        <v>115734.48000000001</v>
      </c>
      <c r="I32" s="23"/>
    </row>
    <row r="33" spans="1:9" x14ac:dyDescent="0.25">
      <c r="A33" s="24"/>
      <c r="B33" s="25"/>
      <c r="C33" s="25"/>
      <c r="D33" s="25"/>
      <c r="E33" s="25"/>
      <c r="F33" s="25"/>
      <c r="G33" s="26"/>
      <c r="H33" s="27"/>
      <c r="I33" s="28"/>
    </row>
    <row r="34" spans="1:9" x14ac:dyDescent="0.25">
      <c r="A34" s="17" t="s">
        <v>85</v>
      </c>
      <c r="B34" s="18"/>
      <c r="C34" s="18"/>
      <c r="D34" s="18"/>
      <c r="E34" s="18"/>
      <c r="F34" s="18"/>
      <c r="G34" s="18"/>
      <c r="H34" s="29">
        <f>H4+H11-H26</f>
        <v>77336.72</v>
      </c>
      <c r="I34" s="48"/>
    </row>
    <row r="35" spans="1:9" x14ac:dyDescent="0.25">
      <c r="A35" s="17" t="s">
        <v>86</v>
      </c>
      <c r="B35" s="18"/>
      <c r="C35" s="18"/>
      <c r="D35" s="18"/>
      <c r="E35" s="18"/>
      <c r="F35" s="18"/>
      <c r="G35" s="19"/>
      <c r="H35" s="29">
        <f>H6+H8+H9-H7</f>
        <v>69954.350000000006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H28+H29-H30</f>
        <v>16634.989999999998</v>
      </c>
      <c r="I36" s="48"/>
    </row>
    <row r="37" spans="1:9" x14ac:dyDescent="0.25">
      <c r="A37" s="189"/>
      <c r="B37" s="190"/>
      <c r="C37" s="190"/>
      <c r="D37" s="190"/>
      <c r="E37" s="190"/>
      <c r="F37" s="190"/>
      <c r="G37" s="191"/>
      <c r="H37" s="189"/>
      <c r="I37" s="191"/>
    </row>
    <row r="38" spans="1:9" x14ac:dyDescent="0.25">
      <c r="A38" s="70" t="s">
        <v>13</v>
      </c>
      <c r="B38" s="71"/>
      <c r="C38" s="71"/>
      <c r="D38" s="71"/>
      <c r="E38" s="71"/>
      <c r="F38" s="71"/>
      <c r="G38" s="72"/>
      <c r="H38" s="43"/>
      <c r="I38" s="44"/>
    </row>
    <row r="39" spans="1:9" x14ac:dyDescent="0.25">
      <c r="A39" s="70" t="s">
        <v>9</v>
      </c>
      <c r="B39" s="71"/>
      <c r="C39" s="71"/>
      <c r="D39" s="71"/>
      <c r="E39" s="71"/>
      <c r="F39" s="71"/>
      <c r="G39" s="72"/>
      <c r="H39" s="210">
        <v>13.5</v>
      </c>
      <c r="I39" s="211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9"/>
      <c r="H40" s="90">
        <f>(H7+H11+H29)/(H8+H9+H26+H30)*H39</f>
        <v>12.956570817415225</v>
      </c>
      <c r="I40" s="91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I44"/>
    </sheetView>
  </sheetViews>
  <sheetFormatPr defaultRowHeight="15" x14ac:dyDescent="0.25"/>
  <sheetData>
    <row r="1" spans="1:9" ht="18.75" x14ac:dyDescent="0.3">
      <c r="A1" s="31" t="s">
        <v>87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56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38" t="s">
        <v>88</v>
      </c>
      <c r="B4" s="39"/>
      <c r="C4" s="39"/>
      <c r="D4" s="39"/>
      <c r="E4" s="39"/>
      <c r="F4" s="39"/>
      <c r="G4" s="40"/>
      <c r="H4" s="20">
        <v>85921.66</v>
      </c>
      <c r="I4" s="107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17" t="s">
        <v>80</v>
      </c>
      <c r="B6" s="18"/>
      <c r="C6" s="18"/>
      <c r="D6" s="18"/>
      <c r="E6" s="18"/>
      <c r="F6" s="18"/>
      <c r="G6" s="19"/>
      <c r="H6" s="29">
        <v>6876.11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102155.73</v>
      </c>
      <c r="I7" s="53"/>
    </row>
    <row r="8" spans="1:9" x14ac:dyDescent="0.25">
      <c r="A8" s="49" t="s">
        <v>18</v>
      </c>
      <c r="B8" s="50"/>
      <c r="C8" s="50"/>
      <c r="D8" s="50"/>
      <c r="E8" s="50"/>
      <c r="F8" s="50"/>
      <c r="G8" s="51"/>
      <c r="H8" s="52">
        <v>96399.93</v>
      </c>
      <c r="I8" s="5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6480</v>
      </c>
      <c r="I9" s="86"/>
    </row>
    <row r="10" spans="1:9" ht="15.75" thickBot="1" x14ac:dyDescent="0.3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H12+H13+H14+H15+H17+H18+H21+H20+H22+H23+H24+H25+H19</f>
        <v>158248.06</v>
      </c>
      <c r="I11" s="60"/>
    </row>
    <row r="12" spans="1:9" x14ac:dyDescent="0.25">
      <c r="A12" s="61" t="s">
        <v>89</v>
      </c>
      <c r="B12" s="62"/>
      <c r="C12" s="62"/>
      <c r="D12" s="62"/>
      <c r="E12" s="62"/>
      <c r="F12" s="62"/>
      <c r="G12" s="63"/>
      <c r="H12" s="64">
        <v>1074.7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586.82000000000005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3564.38</v>
      </c>
      <c r="I14" s="16"/>
    </row>
    <row r="15" spans="1:9" x14ac:dyDescent="0.25">
      <c r="A15" s="66" t="s">
        <v>47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84"/>
      <c r="H18" s="15">
        <v>3912.12</v>
      </c>
      <c r="I18" s="16"/>
    </row>
    <row r="19" spans="1:9" x14ac:dyDescent="0.25">
      <c r="A19" s="70" t="s">
        <v>11</v>
      </c>
      <c r="B19" s="71"/>
      <c r="C19" s="71"/>
      <c r="D19" s="71"/>
      <c r="E19" s="71"/>
      <c r="F19" s="71"/>
      <c r="G19" s="72"/>
      <c r="H19" s="85">
        <v>5836</v>
      </c>
      <c r="I19" s="86"/>
    </row>
    <row r="20" spans="1:9" x14ac:dyDescent="0.25">
      <c r="A20" s="70" t="s">
        <v>58</v>
      </c>
      <c r="B20" s="71"/>
      <c r="C20" s="71"/>
      <c r="D20" s="71"/>
      <c r="E20" s="71"/>
      <c r="F20" s="71"/>
      <c r="G20" s="72"/>
      <c r="H20" s="216">
        <v>0</v>
      </c>
      <c r="I20" s="217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3151.43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43">
        <v>44337.36</v>
      </c>
      <c r="I23" s="44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43">
        <v>73286.34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111">
        <v>22498.91</v>
      </c>
      <c r="I25" s="112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149858.29</v>
      </c>
      <c r="I26" s="79"/>
    </row>
    <row r="27" spans="1:9" ht="15.75" thickBot="1" x14ac:dyDescent="0.3">
      <c r="A27" s="218"/>
      <c r="B27" s="219"/>
      <c r="C27" s="219"/>
      <c r="D27" s="219"/>
      <c r="E27" s="219"/>
      <c r="F27" s="219"/>
      <c r="G27" s="219"/>
      <c r="H27" s="124"/>
      <c r="I27" s="125"/>
    </row>
    <row r="28" spans="1:9" x14ac:dyDescent="0.25">
      <c r="A28" s="180" t="s">
        <v>59</v>
      </c>
      <c r="B28" s="181"/>
      <c r="C28" s="181"/>
      <c r="D28" s="181"/>
      <c r="E28" s="181"/>
      <c r="F28" s="181"/>
      <c r="G28" s="181"/>
      <c r="H28" s="36">
        <v>3944.81</v>
      </c>
      <c r="I28" s="37"/>
    </row>
    <row r="29" spans="1:9" x14ac:dyDescent="0.25">
      <c r="A29" s="75" t="s">
        <v>22</v>
      </c>
      <c r="B29" s="18"/>
      <c r="C29" s="18"/>
      <c r="D29" s="18"/>
      <c r="E29" s="18"/>
      <c r="F29" s="18"/>
      <c r="G29" s="18"/>
      <c r="H29" s="41">
        <v>27463.65</v>
      </c>
      <c r="I29" s="30"/>
    </row>
    <row r="30" spans="1:9" ht="15.75" thickBot="1" x14ac:dyDescent="0.3">
      <c r="A30" s="135" t="s">
        <v>23</v>
      </c>
      <c r="B30" s="136"/>
      <c r="C30" s="136"/>
      <c r="D30" s="136"/>
      <c r="E30" s="136"/>
      <c r="F30" s="136"/>
      <c r="G30" s="136"/>
      <c r="H30" s="214">
        <v>26043.59</v>
      </c>
      <c r="I30" s="215"/>
    </row>
    <row r="31" spans="1:9" ht="15.75" thickBot="1" x14ac:dyDescent="0.3">
      <c r="A31" s="151"/>
      <c r="B31" s="152"/>
      <c r="C31" s="152"/>
      <c r="D31" s="152"/>
      <c r="E31" s="152"/>
      <c r="F31" s="152"/>
      <c r="G31" s="152"/>
      <c r="H31" s="151"/>
      <c r="I31" s="153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4"/>
      <c r="H32" s="22">
        <f>SUM(H12:H26)</f>
        <v>308106.34999999998</v>
      </c>
      <c r="I32" s="23"/>
    </row>
    <row r="33" spans="1:9" x14ac:dyDescent="0.25">
      <c r="A33" s="140"/>
      <c r="B33" s="220"/>
      <c r="C33" s="220"/>
      <c r="D33" s="220"/>
      <c r="E33" s="220"/>
      <c r="F33" s="220"/>
      <c r="G33" s="141"/>
      <c r="H33" s="106"/>
      <c r="I33" s="107"/>
    </row>
    <row r="34" spans="1:9" x14ac:dyDescent="0.25">
      <c r="A34" s="17" t="s">
        <v>90</v>
      </c>
      <c r="B34" s="18"/>
      <c r="C34" s="18"/>
      <c r="D34" s="18"/>
      <c r="E34" s="18"/>
      <c r="F34" s="18"/>
      <c r="G34" s="19"/>
      <c r="H34" s="20">
        <f>H4+H11-H26</f>
        <v>94311.43</v>
      </c>
      <c r="I34" s="107"/>
    </row>
    <row r="35" spans="1:9" x14ac:dyDescent="0.25">
      <c r="A35" s="17" t="s">
        <v>86</v>
      </c>
      <c r="B35" s="18"/>
      <c r="C35" s="18"/>
      <c r="D35" s="18"/>
      <c r="E35" s="18"/>
      <c r="F35" s="18"/>
      <c r="G35" s="19"/>
      <c r="H35" s="29">
        <f>H6+H8+H9-H7</f>
        <v>7600.3099999999977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7"/>
      <c r="H36" s="188">
        <f>H28+H29-H30</f>
        <v>5364.8700000000026</v>
      </c>
      <c r="I36" s="48"/>
    </row>
    <row r="37" spans="1:9" x14ac:dyDescent="0.25">
      <c r="A37" s="221"/>
      <c r="B37" s="222"/>
      <c r="C37" s="222"/>
      <c r="D37" s="222"/>
      <c r="E37" s="222"/>
      <c r="F37" s="222"/>
      <c r="G37" s="222"/>
      <c r="H37" s="189"/>
      <c r="I37" s="191"/>
    </row>
    <row r="38" spans="1:9" x14ac:dyDescent="0.25">
      <c r="A38" s="70" t="s">
        <v>13</v>
      </c>
      <c r="B38" s="71"/>
      <c r="C38" s="71"/>
      <c r="D38" s="71"/>
      <c r="E38" s="71"/>
      <c r="F38" s="71"/>
      <c r="G38" s="71"/>
      <c r="H38" s="43"/>
      <c r="I38" s="44"/>
    </row>
    <row r="39" spans="1:9" x14ac:dyDescent="0.25">
      <c r="A39" s="70" t="s">
        <v>9</v>
      </c>
      <c r="B39" s="71"/>
      <c r="C39" s="71"/>
      <c r="D39" s="71"/>
      <c r="E39" s="71"/>
      <c r="F39" s="71"/>
      <c r="G39" s="71"/>
      <c r="H39" s="29">
        <v>16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8"/>
      <c r="H40" s="90">
        <f>(H7+H11+H29)/(H8+H9+H26+H30)*H39</f>
        <v>16.521447507640474</v>
      </c>
      <c r="I40" s="91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M12" sqref="M12"/>
    </sheetView>
  </sheetViews>
  <sheetFormatPr defaultRowHeight="15" x14ac:dyDescent="0.25"/>
  <sheetData>
    <row r="1" spans="1:9" ht="18.75" x14ac:dyDescent="0.3">
      <c r="A1" s="31" t="s">
        <v>91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38" t="s">
        <v>92</v>
      </c>
      <c r="B4" s="39"/>
      <c r="C4" s="39"/>
      <c r="D4" s="39"/>
      <c r="E4" s="39"/>
      <c r="F4" s="39"/>
      <c r="G4" s="40"/>
      <c r="H4" s="140">
        <v>101039.63</v>
      </c>
      <c r="I4" s="141"/>
    </row>
    <row r="5" spans="1:9" x14ac:dyDescent="0.25">
      <c r="A5" s="17"/>
      <c r="B5" s="18"/>
      <c r="C5" s="18"/>
      <c r="D5" s="18"/>
      <c r="E5" s="18"/>
      <c r="F5" s="18"/>
      <c r="G5" s="19"/>
      <c r="H5" s="41"/>
      <c r="I5" s="30"/>
    </row>
    <row r="6" spans="1:9" x14ac:dyDescent="0.25">
      <c r="A6" s="17" t="s">
        <v>34</v>
      </c>
      <c r="B6" s="18"/>
      <c r="C6" s="18"/>
      <c r="D6" s="18"/>
      <c r="E6" s="18"/>
      <c r="F6" s="18"/>
      <c r="G6" s="19"/>
      <c r="H6" s="29">
        <v>30173.42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111989.66</v>
      </c>
      <c r="I7" s="53"/>
    </row>
    <row r="8" spans="1:9" x14ac:dyDescent="0.25">
      <c r="A8" s="49" t="s">
        <v>18</v>
      </c>
      <c r="B8" s="50"/>
      <c r="C8" s="50"/>
      <c r="D8" s="50"/>
      <c r="E8" s="50"/>
      <c r="F8" s="50"/>
      <c r="G8" s="51"/>
      <c r="H8" s="52">
        <v>112632.43</v>
      </c>
      <c r="I8" s="5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52">
        <v>2880</v>
      </c>
      <c r="I9" s="53"/>
    </row>
    <row r="10" spans="1:9" ht="15.75" thickBot="1" x14ac:dyDescent="0.3">
      <c r="A10" s="41"/>
      <c r="B10" s="42"/>
      <c r="C10" s="42"/>
      <c r="D10" s="42"/>
      <c r="E10" s="42"/>
      <c r="F10" s="42"/>
      <c r="G10" s="30"/>
      <c r="H10" s="41"/>
      <c r="I10" s="30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H12+H13+H14+H17+H18+H20+H23+H24+H25+H22</f>
        <v>135339.64000000001</v>
      </c>
      <c r="I11" s="60"/>
    </row>
    <row r="12" spans="1:9" x14ac:dyDescent="0.25">
      <c r="A12" s="61" t="s">
        <v>93</v>
      </c>
      <c r="B12" s="62"/>
      <c r="C12" s="62"/>
      <c r="D12" s="62"/>
      <c r="E12" s="62"/>
      <c r="F12" s="62"/>
      <c r="G12" s="63"/>
      <c r="H12" s="64">
        <v>9459.15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488.84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2969.22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84"/>
      <c r="H18" s="15">
        <v>3258.9</v>
      </c>
      <c r="I18" s="16"/>
    </row>
    <row r="19" spans="1:9" x14ac:dyDescent="0.25">
      <c r="A19" s="70" t="s">
        <v>11</v>
      </c>
      <c r="B19" s="71"/>
      <c r="C19" s="71"/>
      <c r="D19" s="71"/>
      <c r="E19" s="71"/>
      <c r="F19" s="71"/>
      <c r="G19" s="72"/>
      <c r="H19" s="43"/>
      <c r="I19" s="44"/>
    </row>
    <row r="20" spans="1:9" x14ac:dyDescent="0.25">
      <c r="A20" s="70" t="s">
        <v>58</v>
      </c>
      <c r="B20" s="71"/>
      <c r="C20" s="71"/>
      <c r="D20" s="71"/>
      <c r="E20" s="71"/>
      <c r="F20" s="71"/>
      <c r="G20" s="72"/>
      <c r="H20" s="85">
        <v>336.67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2755.7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85">
        <v>36934.199999999997</v>
      </c>
      <c r="I23" s="86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43">
        <v>60548.55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73">
        <v>18588.41</v>
      </c>
      <c r="I25" s="74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159449.85999999999</v>
      </c>
      <c r="I26" s="79"/>
    </row>
    <row r="27" spans="1:9" ht="15.75" thickBot="1" x14ac:dyDescent="0.3">
      <c r="A27" s="151"/>
      <c r="B27" s="152"/>
      <c r="C27" s="152"/>
      <c r="D27" s="152"/>
      <c r="E27" s="152"/>
      <c r="F27" s="152"/>
      <c r="G27" s="153"/>
      <c r="H27" s="151"/>
      <c r="I27" s="153"/>
    </row>
    <row r="28" spans="1:9" x14ac:dyDescent="0.25">
      <c r="A28" s="38" t="s">
        <v>59</v>
      </c>
      <c r="B28" s="39"/>
      <c r="C28" s="39"/>
      <c r="D28" s="39"/>
      <c r="E28" s="39"/>
      <c r="F28" s="39"/>
      <c r="G28" s="40"/>
      <c r="H28" s="36">
        <v>13102.56</v>
      </c>
      <c r="I28" s="37"/>
    </row>
    <row r="29" spans="1:9" x14ac:dyDescent="0.25">
      <c r="A29" s="156" t="s">
        <v>22</v>
      </c>
      <c r="B29" s="157"/>
      <c r="C29" s="157"/>
      <c r="D29" s="157"/>
      <c r="E29" s="157"/>
      <c r="F29" s="157"/>
      <c r="G29" s="200"/>
      <c r="H29" s="76">
        <v>43319.65</v>
      </c>
      <c r="I29" s="78"/>
    </row>
    <row r="30" spans="1:9" ht="15.75" thickBot="1" x14ac:dyDescent="0.3">
      <c r="A30" s="203" t="s">
        <v>23</v>
      </c>
      <c r="B30" s="204"/>
      <c r="C30" s="204"/>
      <c r="D30" s="204"/>
      <c r="E30" s="204"/>
      <c r="F30" s="204"/>
      <c r="G30" s="205"/>
      <c r="H30" s="223">
        <v>45299.85</v>
      </c>
      <c r="I30" s="224"/>
    </row>
    <row r="31" spans="1:9" ht="15.75" thickBot="1" x14ac:dyDescent="0.3">
      <c r="A31" s="151"/>
      <c r="B31" s="152"/>
      <c r="C31" s="152"/>
      <c r="D31" s="152"/>
      <c r="E31" s="152"/>
      <c r="F31" s="152"/>
      <c r="G31" s="152"/>
      <c r="H31" s="151"/>
      <c r="I31" s="153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4"/>
      <c r="H32" s="22">
        <f>H11</f>
        <v>135339.64000000001</v>
      </c>
      <c r="I32" s="23"/>
    </row>
    <row r="33" spans="1:9" x14ac:dyDescent="0.25">
      <c r="A33" s="24"/>
      <c r="B33" s="25"/>
      <c r="C33" s="25"/>
      <c r="D33" s="25"/>
      <c r="E33" s="25"/>
      <c r="F33" s="25"/>
      <c r="G33" s="26"/>
      <c r="H33" s="27"/>
      <c r="I33" s="28"/>
    </row>
    <row r="34" spans="1:9" x14ac:dyDescent="0.25">
      <c r="A34" s="17" t="s">
        <v>94</v>
      </c>
      <c r="B34" s="18"/>
      <c r="C34" s="18"/>
      <c r="D34" s="18"/>
      <c r="E34" s="18"/>
      <c r="F34" s="18"/>
      <c r="G34" s="19"/>
      <c r="H34" s="29">
        <f>H4+H11-H26</f>
        <v>76929.410000000033</v>
      </c>
      <c r="I34" s="30"/>
    </row>
    <row r="35" spans="1:9" x14ac:dyDescent="0.25">
      <c r="A35" s="17" t="s">
        <v>95</v>
      </c>
      <c r="B35" s="18"/>
      <c r="C35" s="18"/>
      <c r="D35" s="18"/>
      <c r="E35" s="18"/>
      <c r="F35" s="18"/>
      <c r="G35" s="19"/>
      <c r="H35" s="29">
        <f>H6+H7-H8-H9</f>
        <v>26650.650000000023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H28+H29-H30</f>
        <v>11122.36</v>
      </c>
      <c r="I36" s="48"/>
    </row>
    <row r="37" spans="1:9" x14ac:dyDescent="0.25">
      <c r="A37" s="41"/>
      <c r="B37" s="42"/>
      <c r="C37" s="42"/>
      <c r="D37" s="42"/>
      <c r="E37" s="42"/>
      <c r="F37" s="42"/>
      <c r="G37" s="30"/>
      <c r="H37" s="41"/>
      <c r="I37" s="30"/>
    </row>
    <row r="38" spans="1:9" x14ac:dyDescent="0.25">
      <c r="A38" s="225" t="s">
        <v>13</v>
      </c>
      <c r="B38" s="226"/>
      <c r="C38" s="226"/>
      <c r="D38" s="226"/>
      <c r="E38" s="226"/>
      <c r="F38" s="226"/>
      <c r="G38" s="227"/>
      <c r="H38" s="184"/>
      <c r="I38" s="185"/>
    </row>
    <row r="39" spans="1:9" x14ac:dyDescent="0.25">
      <c r="A39" s="70" t="s">
        <v>9</v>
      </c>
      <c r="B39" s="71"/>
      <c r="C39" s="71"/>
      <c r="D39" s="71"/>
      <c r="E39" s="71"/>
      <c r="F39" s="71"/>
      <c r="G39" s="72"/>
      <c r="H39" s="210">
        <v>13.5</v>
      </c>
      <c r="I39" s="211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9"/>
      <c r="H40" s="212">
        <f>(H11+H29)/(H9+H26+H30)*H39</f>
        <v>11.61635497636634</v>
      </c>
      <c r="I40" s="213"/>
    </row>
    <row r="44" spans="1:9" x14ac:dyDescent="0.25">
      <c r="A44" s="69" t="s">
        <v>10</v>
      </c>
      <c r="B44" s="69"/>
      <c r="C44" s="69"/>
      <c r="G44" s="69" t="s">
        <v>16</v>
      </c>
      <c r="H44" s="69"/>
      <c r="I44" s="69"/>
    </row>
  </sheetData>
  <mergeCells count="78">
    <mergeCell ref="A39:G39"/>
    <mergeCell ref="H39:I39"/>
    <mergeCell ref="A40:G40"/>
    <mergeCell ref="H40:I40"/>
    <mergeCell ref="A44:C44"/>
    <mergeCell ref="G44:I44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I44"/>
    </sheetView>
  </sheetViews>
  <sheetFormatPr defaultRowHeight="15" x14ac:dyDescent="0.25"/>
  <sheetData>
    <row r="1" spans="1:9" ht="18.75" x14ac:dyDescent="0.3">
      <c r="A1" s="31" t="s">
        <v>96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4"/>
      <c r="H3" s="104" t="s">
        <v>0</v>
      </c>
      <c r="I3" s="105"/>
    </row>
    <row r="4" spans="1:9" x14ac:dyDescent="0.25">
      <c r="A4" s="156" t="s">
        <v>70</v>
      </c>
      <c r="B4" s="157"/>
      <c r="C4" s="157"/>
      <c r="D4" s="157"/>
      <c r="E4" s="157"/>
      <c r="F4" s="157"/>
      <c r="G4" s="200"/>
      <c r="H4" s="194">
        <v>102096.52</v>
      </c>
      <c r="I4" s="195"/>
    </row>
    <row r="5" spans="1:9" x14ac:dyDescent="0.25">
      <c r="A5" s="41"/>
      <c r="B5" s="42"/>
      <c r="C5" s="42"/>
      <c r="D5" s="42"/>
      <c r="E5" s="42"/>
      <c r="F5" s="42"/>
      <c r="G5" s="30"/>
      <c r="H5" s="210"/>
      <c r="I5" s="211"/>
    </row>
    <row r="6" spans="1:9" x14ac:dyDescent="0.25">
      <c r="A6" s="45" t="s">
        <v>34</v>
      </c>
      <c r="B6" s="46"/>
      <c r="C6" s="46"/>
      <c r="D6" s="46"/>
      <c r="E6" s="46"/>
      <c r="F6" s="46"/>
      <c r="G6" s="47"/>
      <c r="H6" s="41">
        <v>55161.87</v>
      </c>
      <c r="I6" s="30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155814.18</v>
      </c>
      <c r="I7" s="53"/>
    </row>
    <row r="8" spans="1:9" x14ac:dyDescent="0.25">
      <c r="A8" s="174" t="s">
        <v>18</v>
      </c>
      <c r="B8" s="175"/>
      <c r="C8" s="175"/>
      <c r="D8" s="175"/>
      <c r="E8" s="175"/>
      <c r="F8" s="175"/>
      <c r="G8" s="176"/>
      <c r="H8" s="228">
        <v>158247.5</v>
      </c>
      <c r="I8" s="229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16080</v>
      </c>
      <c r="I9" s="86"/>
    </row>
    <row r="10" spans="1:9" ht="15.75" thickBot="1" x14ac:dyDescent="0.3">
      <c r="A10" s="41"/>
      <c r="B10" s="42"/>
      <c r="C10" s="42"/>
      <c r="D10" s="42"/>
      <c r="E10" s="42"/>
      <c r="F10" s="42"/>
      <c r="G10" s="30"/>
      <c r="H10" s="43"/>
      <c r="I10" s="44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143"/>
      <c r="H11" s="59">
        <f>H12+H13+H14+H15+H17+H18+H20+H21+H22+H23+H24+H25+H19</f>
        <v>172888.32000000001</v>
      </c>
      <c r="I11" s="60"/>
    </row>
    <row r="12" spans="1:9" x14ac:dyDescent="0.25">
      <c r="A12" s="61" t="s">
        <v>93</v>
      </c>
      <c r="B12" s="62"/>
      <c r="C12" s="62"/>
      <c r="D12" s="62"/>
      <c r="E12" s="62"/>
      <c r="F12" s="62"/>
      <c r="G12" s="62"/>
      <c r="H12" s="64">
        <v>2256.2399999999998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4"/>
      <c r="H13" s="15">
        <v>619.29999999999995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4"/>
      <c r="H14" s="15">
        <v>3761.67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145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145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146"/>
      <c r="H18" s="54">
        <v>4128.66</v>
      </c>
      <c r="I18" s="55"/>
    </row>
    <row r="19" spans="1:9" x14ac:dyDescent="0.25">
      <c r="A19" s="12" t="s">
        <v>11</v>
      </c>
      <c r="B19" s="13"/>
      <c r="C19" s="13"/>
      <c r="D19" s="13"/>
      <c r="E19" s="13"/>
      <c r="F19" s="13"/>
      <c r="G19" s="144"/>
      <c r="H19" s="85">
        <v>3618</v>
      </c>
      <c r="I19" s="86"/>
    </row>
    <row r="20" spans="1:9" x14ac:dyDescent="0.25">
      <c r="A20" s="70" t="s">
        <v>97</v>
      </c>
      <c r="B20" s="71"/>
      <c r="C20" s="71"/>
      <c r="D20" s="71"/>
      <c r="E20" s="71"/>
      <c r="F20" s="71"/>
      <c r="G20" s="71"/>
      <c r="H20" s="85">
        <v>8390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1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1"/>
      <c r="H22" s="111">
        <v>3325.87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1"/>
      <c r="H23" s="43">
        <v>46791.48</v>
      </c>
      <c r="I23" s="44"/>
    </row>
    <row r="24" spans="1:9" x14ac:dyDescent="0.25">
      <c r="A24" s="70" t="s">
        <v>12</v>
      </c>
      <c r="B24" s="71"/>
      <c r="C24" s="71"/>
      <c r="D24" s="71"/>
      <c r="E24" s="71"/>
      <c r="F24" s="71"/>
      <c r="G24" s="71"/>
      <c r="H24" s="43">
        <v>76508.87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1"/>
      <c r="H25" s="111">
        <v>23488.23</v>
      </c>
      <c r="I25" s="112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22">
        <v>188922.52</v>
      </c>
      <c r="I26" s="23"/>
    </row>
    <row r="27" spans="1:9" ht="15.75" thickBot="1" x14ac:dyDescent="0.3">
      <c r="A27" s="151"/>
      <c r="B27" s="152"/>
      <c r="C27" s="152"/>
      <c r="D27" s="152"/>
      <c r="E27" s="152"/>
      <c r="F27" s="152"/>
      <c r="G27" s="153"/>
      <c r="H27" s="151"/>
      <c r="I27" s="153"/>
    </row>
    <row r="28" spans="1:9" x14ac:dyDescent="0.25">
      <c r="A28" s="38" t="s">
        <v>59</v>
      </c>
      <c r="B28" s="39"/>
      <c r="C28" s="39"/>
      <c r="D28" s="39"/>
      <c r="E28" s="39"/>
      <c r="F28" s="39"/>
      <c r="G28" s="40"/>
      <c r="H28" s="36">
        <v>18820.830000000002</v>
      </c>
      <c r="I28" s="37"/>
    </row>
    <row r="29" spans="1:9" x14ac:dyDescent="0.25">
      <c r="A29" s="156" t="s">
        <v>22</v>
      </c>
      <c r="B29" s="157"/>
      <c r="C29" s="157"/>
      <c r="D29" s="157"/>
      <c r="E29" s="157"/>
      <c r="F29" s="157"/>
      <c r="G29" s="200"/>
      <c r="H29" s="118">
        <v>41244.300000000003</v>
      </c>
      <c r="I29" s="230"/>
    </row>
    <row r="30" spans="1:9" ht="15.75" thickBot="1" x14ac:dyDescent="0.3">
      <c r="A30" s="203" t="s">
        <v>23</v>
      </c>
      <c r="B30" s="204"/>
      <c r="C30" s="204"/>
      <c r="D30" s="204"/>
      <c r="E30" s="204"/>
      <c r="F30" s="204"/>
      <c r="G30" s="205"/>
      <c r="H30" s="231">
        <v>43558.7</v>
      </c>
      <c r="I30" s="232"/>
    </row>
    <row r="31" spans="1:9" ht="15.75" thickBot="1" x14ac:dyDescent="0.3">
      <c r="A31" s="151"/>
      <c r="B31" s="152"/>
      <c r="C31" s="152"/>
      <c r="D31" s="152"/>
      <c r="E31" s="152"/>
      <c r="F31" s="152"/>
      <c r="G31" s="152"/>
      <c r="H31" s="151"/>
      <c r="I31" s="153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3"/>
      <c r="H32" s="22">
        <f>H11</f>
        <v>172888.32000000001</v>
      </c>
      <c r="I32" s="23"/>
    </row>
    <row r="33" spans="1:9" x14ac:dyDescent="0.25">
      <c r="A33" s="24"/>
      <c r="B33" s="25"/>
      <c r="C33" s="25"/>
      <c r="D33" s="25"/>
      <c r="E33" s="25"/>
      <c r="F33" s="25"/>
      <c r="G33" s="25"/>
      <c r="H33" s="24"/>
      <c r="I33" s="26"/>
    </row>
    <row r="34" spans="1:9" x14ac:dyDescent="0.25">
      <c r="A34" s="17" t="s">
        <v>30</v>
      </c>
      <c r="B34" s="18"/>
      <c r="C34" s="18"/>
      <c r="D34" s="18"/>
      <c r="E34" s="18"/>
      <c r="F34" s="18"/>
      <c r="G34" s="18"/>
      <c r="H34" s="29">
        <f>H4+H11-H26</f>
        <v>86062.320000000036</v>
      </c>
      <c r="I34" s="48"/>
    </row>
    <row r="35" spans="1:9" x14ac:dyDescent="0.25">
      <c r="A35" s="17" t="s">
        <v>95</v>
      </c>
      <c r="B35" s="18"/>
      <c r="C35" s="18"/>
      <c r="D35" s="18"/>
      <c r="E35" s="18"/>
      <c r="F35" s="18"/>
      <c r="G35" s="18"/>
      <c r="H35" s="29">
        <f>H6+H7-H8-H9</f>
        <v>36648.549999999988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H28+H29-H30</f>
        <v>16506.430000000008</v>
      </c>
      <c r="I36" s="48"/>
    </row>
    <row r="37" spans="1:9" x14ac:dyDescent="0.25">
      <c r="A37" s="156"/>
      <c r="B37" s="157"/>
      <c r="C37" s="157"/>
      <c r="D37" s="157"/>
      <c r="E37" s="157"/>
      <c r="F37" s="157"/>
      <c r="G37" s="75"/>
      <c r="H37" s="41"/>
      <c r="I37" s="30"/>
    </row>
    <row r="38" spans="1:9" x14ac:dyDescent="0.25">
      <c r="A38" s="12" t="s">
        <v>13</v>
      </c>
      <c r="B38" s="13"/>
      <c r="C38" s="13"/>
      <c r="D38" s="13"/>
      <c r="E38" s="13"/>
      <c r="F38" s="13"/>
      <c r="G38" s="144"/>
      <c r="H38" s="15"/>
      <c r="I38" s="16"/>
    </row>
    <row r="39" spans="1:9" x14ac:dyDescent="0.25">
      <c r="A39" s="70" t="s">
        <v>9</v>
      </c>
      <c r="B39" s="71"/>
      <c r="C39" s="71"/>
      <c r="D39" s="71"/>
      <c r="E39" s="71"/>
      <c r="F39" s="71"/>
      <c r="G39" s="71"/>
      <c r="H39" s="29">
        <v>13.65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8"/>
      <c r="H40" s="212">
        <f>(H7+H11+H29)/(H8+H9+H26+H30)*H39</f>
        <v>12.413140554115948</v>
      </c>
      <c r="I40" s="213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M21" sqref="M21"/>
    </sheetView>
  </sheetViews>
  <sheetFormatPr defaultRowHeight="15" x14ac:dyDescent="0.25"/>
  <sheetData>
    <row r="1" spans="1:9" ht="18.75" x14ac:dyDescent="0.3">
      <c r="A1" s="31" t="s">
        <v>98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4"/>
      <c r="H3" s="104" t="s">
        <v>0</v>
      </c>
      <c r="I3" s="105"/>
    </row>
    <row r="4" spans="1:9" x14ac:dyDescent="0.25">
      <c r="A4" s="17" t="s">
        <v>70</v>
      </c>
      <c r="B4" s="18"/>
      <c r="C4" s="18"/>
      <c r="D4" s="18"/>
      <c r="E4" s="18"/>
      <c r="F4" s="18"/>
      <c r="G4" s="18"/>
      <c r="H4" s="194">
        <v>105951.64</v>
      </c>
      <c r="I4" s="195"/>
    </row>
    <row r="5" spans="1:9" x14ac:dyDescent="0.25">
      <c r="A5" s="41"/>
      <c r="B5" s="42"/>
      <c r="C5" s="42"/>
      <c r="D5" s="42"/>
      <c r="E5" s="42"/>
      <c r="F5" s="42"/>
      <c r="G5" s="30"/>
      <c r="H5" s="41"/>
      <c r="I5" s="30"/>
    </row>
    <row r="6" spans="1:9" x14ac:dyDescent="0.25">
      <c r="A6" s="17" t="s">
        <v>80</v>
      </c>
      <c r="B6" s="18"/>
      <c r="C6" s="18"/>
      <c r="D6" s="18"/>
      <c r="E6" s="18"/>
      <c r="F6" s="18"/>
      <c r="G6" s="19"/>
      <c r="H6" s="29">
        <v>3349.9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88031.21</v>
      </c>
      <c r="I7" s="53"/>
    </row>
    <row r="8" spans="1:9" x14ac:dyDescent="0.25">
      <c r="A8" s="49" t="s">
        <v>18</v>
      </c>
      <c r="B8" s="50"/>
      <c r="C8" s="50"/>
      <c r="D8" s="50"/>
      <c r="E8" s="50"/>
      <c r="F8" s="50"/>
      <c r="G8" s="51"/>
      <c r="H8" s="52">
        <v>80611.75</v>
      </c>
      <c r="I8" s="5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52">
        <v>14880</v>
      </c>
      <c r="I9" s="53"/>
    </row>
    <row r="10" spans="1:9" ht="15.75" thickBot="1" x14ac:dyDescent="0.3">
      <c r="A10" s="41"/>
      <c r="B10" s="42"/>
      <c r="C10" s="42"/>
      <c r="D10" s="42"/>
      <c r="E10" s="42"/>
      <c r="F10" s="42"/>
      <c r="G10" s="30"/>
      <c r="H10" s="41"/>
      <c r="I10" s="30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143"/>
      <c r="H11" s="59">
        <f>H12+H13+H14+H15+H17+H18+H20+H21+H22+H23+H24+H25+H19</f>
        <v>91729</v>
      </c>
      <c r="I11" s="60"/>
    </row>
    <row r="12" spans="1:9" x14ac:dyDescent="0.25">
      <c r="A12" s="61" t="s">
        <v>99</v>
      </c>
      <c r="B12" s="62"/>
      <c r="C12" s="62"/>
      <c r="D12" s="62"/>
      <c r="E12" s="62"/>
      <c r="F12" s="62"/>
      <c r="G12" s="62"/>
      <c r="H12" s="64">
        <v>2307.11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4"/>
      <c r="H13" s="15">
        <v>338.31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4"/>
      <c r="H14" s="15">
        <v>2054.92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145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145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146"/>
      <c r="H18" s="15">
        <v>2255.4</v>
      </c>
      <c r="I18" s="16"/>
    </row>
    <row r="19" spans="1:9" x14ac:dyDescent="0.25">
      <c r="A19" s="12" t="s">
        <v>11</v>
      </c>
      <c r="B19" s="13"/>
      <c r="C19" s="13"/>
      <c r="D19" s="13"/>
      <c r="E19" s="13"/>
      <c r="F19" s="13"/>
      <c r="G19" s="144"/>
      <c r="H19" s="85">
        <v>4644</v>
      </c>
      <c r="I19" s="86"/>
    </row>
    <row r="20" spans="1:9" x14ac:dyDescent="0.25">
      <c r="A20" s="70" t="s">
        <v>58</v>
      </c>
      <c r="B20" s="71"/>
      <c r="C20" s="71"/>
      <c r="D20" s="71"/>
      <c r="E20" s="71"/>
      <c r="F20" s="71"/>
      <c r="G20" s="71"/>
      <c r="H20" s="85">
        <v>3800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1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1"/>
      <c r="H22" s="111">
        <v>3741.8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1"/>
      <c r="H23" s="85">
        <v>25561.200000000001</v>
      </c>
      <c r="I23" s="86"/>
    </row>
    <row r="24" spans="1:9" x14ac:dyDescent="0.25">
      <c r="A24" s="70" t="s">
        <v>12</v>
      </c>
      <c r="B24" s="71"/>
      <c r="C24" s="71"/>
      <c r="D24" s="71"/>
      <c r="E24" s="71"/>
      <c r="F24" s="71"/>
      <c r="G24" s="71"/>
      <c r="H24" s="43">
        <v>35980.300000000003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1"/>
      <c r="H25" s="111">
        <v>11045.96</v>
      </c>
      <c r="I25" s="112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83993.94</v>
      </c>
      <c r="I26" s="79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x14ac:dyDescent="0.25">
      <c r="A28" s="38" t="s">
        <v>59</v>
      </c>
      <c r="B28" s="39"/>
      <c r="C28" s="39"/>
      <c r="D28" s="39"/>
      <c r="E28" s="39"/>
      <c r="F28" s="39"/>
      <c r="G28" s="40"/>
      <c r="H28" s="131">
        <v>7427.73</v>
      </c>
      <c r="I28" s="132"/>
    </row>
    <row r="29" spans="1:9" x14ac:dyDescent="0.25">
      <c r="A29" s="156" t="s">
        <v>22</v>
      </c>
      <c r="B29" s="157"/>
      <c r="C29" s="157"/>
      <c r="D29" s="157"/>
      <c r="E29" s="157"/>
      <c r="F29" s="157"/>
      <c r="G29" s="200"/>
      <c r="H29" s="118">
        <v>22192.5</v>
      </c>
      <c r="I29" s="230"/>
    </row>
    <row r="30" spans="1:9" ht="15.75" thickBot="1" x14ac:dyDescent="0.3">
      <c r="A30" s="233" t="s">
        <v>23</v>
      </c>
      <c r="B30" s="234"/>
      <c r="C30" s="234"/>
      <c r="D30" s="234"/>
      <c r="E30" s="234"/>
      <c r="F30" s="234"/>
      <c r="G30" s="235"/>
      <c r="H30" s="236">
        <v>20322.080000000002</v>
      </c>
      <c r="I30" s="237"/>
    </row>
    <row r="31" spans="1:9" ht="15.75" thickBot="1" x14ac:dyDescent="0.3">
      <c r="A31" s="7"/>
      <c r="B31" s="8"/>
      <c r="C31" s="8"/>
      <c r="D31" s="8"/>
      <c r="E31" s="8"/>
      <c r="F31" s="8"/>
      <c r="G31" s="9"/>
      <c r="H31" s="10"/>
      <c r="I31" s="11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3"/>
      <c r="H32" s="154">
        <f>H11</f>
        <v>91729</v>
      </c>
      <c r="I32" s="155"/>
    </row>
    <row r="33" spans="1:9" x14ac:dyDescent="0.25">
      <c r="A33" s="24"/>
      <c r="B33" s="25"/>
      <c r="C33" s="25"/>
      <c r="D33" s="25"/>
      <c r="E33" s="25"/>
      <c r="F33" s="25"/>
      <c r="G33" s="25"/>
      <c r="H33" s="24"/>
      <c r="I33" s="26"/>
    </row>
    <row r="34" spans="1:9" x14ac:dyDescent="0.25">
      <c r="A34" s="17" t="s">
        <v>30</v>
      </c>
      <c r="B34" s="18"/>
      <c r="C34" s="18"/>
      <c r="D34" s="18"/>
      <c r="E34" s="18"/>
      <c r="F34" s="18"/>
      <c r="G34" s="18"/>
      <c r="H34" s="29">
        <f>H4+H11-H26</f>
        <v>113686.70000000001</v>
      </c>
      <c r="I34" s="30"/>
    </row>
    <row r="35" spans="1:9" x14ac:dyDescent="0.25">
      <c r="A35" s="45" t="s">
        <v>75</v>
      </c>
      <c r="B35" s="46"/>
      <c r="C35" s="46"/>
      <c r="D35" s="46"/>
      <c r="E35" s="46"/>
      <c r="F35" s="46"/>
      <c r="G35" s="46"/>
      <c r="H35" s="29">
        <f>H6+H8+H9-H7</f>
        <v>10810.439999999988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H28+H29-H30</f>
        <v>9298.1499999999978</v>
      </c>
      <c r="I36" s="48"/>
    </row>
    <row r="37" spans="1:9" x14ac:dyDescent="0.25">
      <c r="A37" s="156"/>
      <c r="B37" s="157"/>
      <c r="C37" s="157"/>
      <c r="D37" s="157"/>
      <c r="E37" s="157"/>
      <c r="F37" s="157"/>
      <c r="G37" s="75"/>
      <c r="H37" s="41"/>
      <c r="I37" s="30"/>
    </row>
    <row r="38" spans="1:9" x14ac:dyDescent="0.25">
      <c r="A38" s="12" t="s">
        <v>13</v>
      </c>
      <c r="B38" s="13"/>
      <c r="C38" s="13"/>
      <c r="D38" s="13"/>
      <c r="E38" s="13"/>
      <c r="F38" s="13"/>
      <c r="G38" s="144"/>
      <c r="H38" s="15"/>
      <c r="I38" s="16"/>
    </row>
    <row r="39" spans="1:9" x14ac:dyDescent="0.25">
      <c r="A39" s="70" t="s">
        <v>9</v>
      </c>
      <c r="B39" s="71"/>
      <c r="C39" s="71"/>
      <c r="D39" s="71"/>
      <c r="E39" s="71"/>
      <c r="F39" s="71"/>
      <c r="G39" s="71"/>
      <c r="H39" s="29">
        <v>13.65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8"/>
      <c r="H40" s="212">
        <f>(H7+H11+H29)/(H8+H9+H26+H30)*H39</f>
        <v>13.796532995188327</v>
      </c>
      <c r="I40" s="213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L21" sqref="L21"/>
    </sheetView>
  </sheetViews>
  <sheetFormatPr defaultRowHeight="15" x14ac:dyDescent="0.25"/>
  <sheetData>
    <row r="1" spans="1:9" ht="18.75" x14ac:dyDescent="0.3">
      <c r="A1" s="31" t="s">
        <v>100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17" t="s">
        <v>33</v>
      </c>
      <c r="B4" s="18"/>
      <c r="C4" s="18"/>
      <c r="D4" s="18"/>
      <c r="E4" s="18"/>
      <c r="F4" s="18"/>
      <c r="G4" s="19"/>
      <c r="H4" s="20">
        <v>23429.97</v>
      </c>
      <c r="I4" s="107"/>
    </row>
    <row r="5" spans="1:9" x14ac:dyDescent="0.25">
      <c r="A5" s="41"/>
      <c r="B5" s="42"/>
      <c r="C5" s="42"/>
      <c r="D5" s="42"/>
      <c r="E5" s="42"/>
      <c r="F5" s="42"/>
      <c r="G5" s="30"/>
      <c r="H5" s="29"/>
      <c r="I5" s="48"/>
    </row>
    <row r="6" spans="1:9" x14ac:dyDescent="0.25">
      <c r="A6" s="17" t="s">
        <v>34</v>
      </c>
      <c r="B6" s="18"/>
      <c r="C6" s="18"/>
      <c r="D6" s="18"/>
      <c r="E6" s="18"/>
      <c r="F6" s="18"/>
      <c r="G6" s="19"/>
      <c r="H6" s="29">
        <v>31259.99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347671.44</v>
      </c>
      <c r="I7" s="53"/>
    </row>
    <row r="8" spans="1:9" x14ac:dyDescent="0.25">
      <c r="A8" s="174" t="s">
        <v>18</v>
      </c>
      <c r="B8" s="175"/>
      <c r="C8" s="175"/>
      <c r="D8" s="175"/>
      <c r="E8" s="175"/>
      <c r="F8" s="175"/>
      <c r="G8" s="176"/>
      <c r="H8" s="52">
        <v>344953.22</v>
      </c>
      <c r="I8" s="5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52">
        <v>9360</v>
      </c>
      <c r="I9" s="53"/>
    </row>
    <row r="10" spans="1:9" ht="15.75" thickBot="1" x14ac:dyDescent="0.3">
      <c r="A10" s="41"/>
      <c r="B10" s="42"/>
      <c r="C10" s="42"/>
      <c r="D10" s="42"/>
      <c r="E10" s="42"/>
      <c r="F10" s="42"/>
      <c r="G10" s="30"/>
      <c r="H10" s="29"/>
      <c r="I10" s="48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H12+H14+H20+H23+H24+H25+H18+H17+H13+H22</f>
        <v>386815.3</v>
      </c>
      <c r="I11" s="60"/>
    </row>
    <row r="12" spans="1:9" x14ac:dyDescent="0.25">
      <c r="A12" s="61" t="s">
        <v>99</v>
      </c>
      <c r="B12" s="62"/>
      <c r="C12" s="62"/>
      <c r="D12" s="62"/>
      <c r="E12" s="62"/>
      <c r="F12" s="62"/>
      <c r="G12" s="63"/>
      <c r="H12" s="64">
        <v>5629.1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1366.96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8302.99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74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84"/>
      <c r="H18" s="15">
        <v>9113.0400000000009</v>
      </c>
      <c r="I18" s="16"/>
    </row>
    <row r="19" spans="1:9" x14ac:dyDescent="0.25">
      <c r="A19" s="12" t="s">
        <v>11</v>
      </c>
      <c r="B19" s="13"/>
      <c r="C19" s="13"/>
      <c r="D19" s="13"/>
      <c r="E19" s="13"/>
      <c r="F19" s="13"/>
      <c r="G19" s="14"/>
      <c r="H19" s="85"/>
      <c r="I19" s="86"/>
    </row>
    <row r="20" spans="1:9" x14ac:dyDescent="0.25">
      <c r="A20" s="70" t="s">
        <v>58</v>
      </c>
      <c r="B20" s="71"/>
      <c r="C20" s="71"/>
      <c r="D20" s="71"/>
      <c r="E20" s="71"/>
      <c r="F20" s="71"/>
      <c r="G20" s="72"/>
      <c r="H20" s="85">
        <v>13880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9154.76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85">
        <v>103281.12</v>
      </c>
      <c r="I23" s="86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85">
        <v>180633</v>
      </c>
      <c r="I24" s="86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111">
        <v>55454.33</v>
      </c>
      <c r="I25" s="112"/>
    </row>
    <row r="26" spans="1:9" ht="15.75" thickBot="1" x14ac:dyDescent="0.3">
      <c r="A26" s="56" t="s">
        <v>101</v>
      </c>
      <c r="B26" s="57"/>
      <c r="C26" s="57"/>
      <c r="D26" s="57"/>
      <c r="E26" s="57"/>
      <c r="F26" s="57"/>
      <c r="G26" s="58"/>
      <c r="H26" s="59">
        <v>412758.77</v>
      </c>
      <c r="I26" s="79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 x14ac:dyDescent="0.3">
      <c r="A28" s="2" t="s">
        <v>8</v>
      </c>
      <c r="B28" s="3"/>
      <c r="C28" s="3"/>
      <c r="D28" s="3"/>
      <c r="E28" s="3"/>
      <c r="F28" s="3"/>
      <c r="G28" s="4"/>
      <c r="H28" s="22">
        <f>H11</f>
        <v>386815.3</v>
      </c>
      <c r="I28" s="23"/>
    </row>
    <row r="29" spans="1:9" ht="15.75" thickBot="1" x14ac:dyDescent="0.3">
      <c r="A29" s="24"/>
      <c r="B29" s="25"/>
      <c r="C29" s="25"/>
      <c r="D29" s="25"/>
      <c r="E29" s="25"/>
      <c r="F29" s="25"/>
      <c r="G29" s="25"/>
      <c r="H29" s="33"/>
      <c r="I29" s="35"/>
    </row>
    <row r="30" spans="1:9" x14ac:dyDescent="0.25">
      <c r="A30" s="180" t="s">
        <v>59</v>
      </c>
      <c r="B30" s="181"/>
      <c r="C30" s="181"/>
      <c r="D30" s="181"/>
      <c r="E30" s="181"/>
      <c r="F30" s="181"/>
      <c r="G30" s="238"/>
      <c r="H30" s="221">
        <v>27092.52</v>
      </c>
      <c r="I30" s="239"/>
    </row>
    <row r="31" spans="1:9" x14ac:dyDescent="0.25">
      <c r="A31" s="17" t="s">
        <v>22</v>
      </c>
      <c r="B31" s="18"/>
      <c r="C31" s="18"/>
      <c r="D31" s="18"/>
      <c r="E31" s="18"/>
      <c r="F31" s="18"/>
      <c r="G31" s="19"/>
      <c r="H31" s="41">
        <v>90676.2</v>
      </c>
      <c r="I31" s="30"/>
    </row>
    <row r="32" spans="1:9" ht="15.75" thickBot="1" x14ac:dyDescent="0.3">
      <c r="A32" s="135" t="s">
        <v>23</v>
      </c>
      <c r="B32" s="136"/>
      <c r="C32" s="136"/>
      <c r="D32" s="136"/>
      <c r="E32" s="136"/>
      <c r="F32" s="136"/>
      <c r="G32" s="136"/>
      <c r="H32" s="214">
        <v>91229.35</v>
      </c>
      <c r="I32" s="215"/>
    </row>
    <row r="33" spans="1:9" x14ac:dyDescent="0.25">
      <c r="A33" s="27"/>
      <c r="B33" s="240"/>
      <c r="C33" s="240"/>
      <c r="D33" s="240"/>
      <c r="E33" s="240"/>
      <c r="F33" s="240"/>
      <c r="G33" s="28"/>
      <c r="H33" s="27"/>
      <c r="I33" s="28"/>
    </row>
    <row r="34" spans="1:9" x14ac:dyDescent="0.25">
      <c r="A34" s="17" t="s">
        <v>102</v>
      </c>
      <c r="B34" s="18"/>
      <c r="C34" s="18"/>
      <c r="D34" s="18"/>
      <c r="E34" s="18"/>
      <c r="F34" s="18"/>
      <c r="G34" s="18"/>
      <c r="H34" s="29">
        <f>H26-H4-H11</f>
        <v>2513.5000000000582</v>
      </c>
      <c r="I34" s="48"/>
    </row>
    <row r="35" spans="1:9" x14ac:dyDescent="0.25">
      <c r="A35" s="17" t="s">
        <v>103</v>
      </c>
      <c r="B35" s="18"/>
      <c r="C35" s="18"/>
      <c r="D35" s="18"/>
      <c r="E35" s="18"/>
      <c r="F35" s="18"/>
      <c r="G35" s="18"/>
      <c r="H35" s="29">
        <f>H6+H7-H8-H9</f>
        <v>24618.210000000021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H30+H31-H32</f>
        <v>26539.369999999995</v>
      </c>
      <c r="I36" s="48"/>
    </row>
    <row r="37" spans="1:9" x14ac:dyDescent="0.25">
      <c r="A37" s="17"/>
      <c r="B37" s="18"/>
      <c r="C37" s="18"/>
      <c r="D37" s="18"/>
      <c r="E37" s="18"/>
      <c r="F37" s="18"/>
      <c r="G37" s="18"/>
      <c r="H37" s="210"/>
      <c r="I37" s="211"/>
    </row>
    <row r="38" spans="1:9" x14ac:dyDescent="0.25">
      <c r="A38" s="70" t="s">
        <v>9</v>
      </c>
      <c r="B38" s="71"/>
      <c r="C38" s="71"/>
      <c r="D38" s="71"/>
      <c r="E38" s="71"/>
      <c r="F38" s="71"/>
      <c r="G38" s="71"/>
      <c r="H38" s="20">
        <v>13.65</v>
      </c>
      <c r="I38" s="21"/>
    </row>
    <row r="39" spans="1:9" ht="15.75" thickBot="1" x14ac:dyDescent="0.3">
      <c r="A39" s="87" t="s">
        <v>15</v>
      </c>
      <c r="B39" s="88"/>
      <c r="C39" s="88"/>
      <c r="D39" s="88"/>
      <c r="E39" s="88"/>
      <c r="F39" s="88"/>
      <c r="G39" s="88"/>
      <c r="H39" s="90">
        <f>(H7+H11+H31)/(H8+H9+H26+H32)*H38</f>
        <v>13.122983276479564</v>
      </c>
      <c r="I39" s="91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6">
    <mergeCell ref="A39:G39"/>
    <mergeCell ref="H39:I39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I45"/>
    </sheetView>
  </sheetViews>
  <sheetFormatPr defaultRowHeight="15" x14ac:dyDescent="0.25"/>
  <sheetData>
    <row r="1" spans="1:9" ht="18.75" x14ac:dyDescent="0.3">
      <c r="A1" s="31" t="s">
        <v>104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4"/>
      <c r="H3" s="104" t="s">
        <v>0</v>
      </c>
      <c r="I3" s="105"/>
    </row>
    <row r="4" spans="1:9" x14ac:dyDescent="0.25">
      <c r="A4" s="17" t="s">
        <v>70</v>
      </c>
      <c r="B4" s="18"/>
      <c r="C4" s="18"/>
      <c r="D4" s="18"/>
      <c r="E4" s="18"/>
      <c r="F4" s="18"/>
      <c r="G4" s="18"/>
      <c r="H4" s="140">
        <v>258587.64</v>
      </c>
      <c r="I4" s="141"/>
    </row>
    <row r="5" spans="1:9" x14ac:dyDescent="0.25">
      <c r="A5" s="111"/>
      <c r="B5" s="167"/>
      <c r="C5" s="167"/>
      <c r="D5" s="167"/>
      <c r="E5" s="167"/>
      <c r="F5" s="167"/>
      <c r="G5" s="167"/>
      <c r="H5" s="41"/>
      <c r="I5" s="30"/>
    </row>
    <row r="6" spans="1:9" x14ac:dyDescent="0.25">
      <c r="A6" s="75" t="s">
        <v>105</v>
      </c>
      <c r="B6" s="18"/>
      <c r="C6" s="18"/>
      <c r="D6" s="18"/>
      <c r="E6" s="18"/>
      <c r="F6" s="18"/>
      <c r="G6" s="18"/>
      <c r="H6" s="29">
        <v>63194.61</v>
      </c>
      <c r="I6" s="48"/>
    </row>
    <row r="7" spans="1:9" x14ac:dyDescent="0.25">
      <c r="A7" s="50" t="s">
        <v>17</v>
      </c>
      <c r="B7" s="50"/>
      <c r="C7" s="50"/>
      <c r="D7" s="50"/>
      <c r="E7" s="50"/>
      <c r="F7" s="50"/>
      <c r="G7" s="51"/>
      <c r="H7" s="52">
        <v>246263.88</v>
      </c>
      <c r="I7" s="53"/>
    </row>
    <row r="8" spans="1:9" x14ac:dyDescent="0.25">
      <c r="A8" s="174" t="s">
        <v>18</v>
      </c>
      <c r="B8" s="175"/>
      <c r="C8" s="175"/>
      <c r="D8" s="175"/>
      <c r="E8" s="175"/>
      <c r="F8" s="175"/>
      <c r="G8" s="241"/>
      <c r="H8" s="228">
        <v>242941.28</v>
      </c>
      <c r="I8" s="229"/>
    </row>
    <row r="9" spans="1:9" x14ac:dyDescent="0.25">
      <c r="A9" s="174" t="s">
        <v>1</v>
      </c>
      <c r="B9" s="175"/>
      <c r="C9" s="175"/>
      <c r="D9" s="175"/>
      <c r="E9" s="175"/>
      <c r="F9" s="175"/>
      <c r="G9" s="176"/>
      <c r="H9" s="85">
        <v>3840</v>
      </c>
      <c r="I9" s="86"/>
    </row>
    <row r="10" spans="1:9" ht="15.75" thickBot="1" x14ac:dyDescent="0.3">
      <c r="A10" s="41"/>
      <c r="B10" s="42"/>
      <c r="C10" s="42"/>
      <c r="D10" s="42"/>
      <c r="E10" s="42"/>
      <c r="F10" s="42"/>
      <c r="G10" s="42"/>
      <c r="H10" s="43"/>
      <c r="I10" s="44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143"/>
      <c r="H11" s="59">
        <f>H12+H13+H14+H15+H17+H18+H20+H21+H22+H23+H24+H25+H19</f>
        <v>359755.56</v>
      </c>
      <c r="I11" s="60"/>
    </row>
    <row r="12" spans="1:9" x14ac:dyDescent="0.25">
      <c r="A12" s="61" t="s">
        <v>106</v>
      </c>
      <c r="B12" s="62"/>
      <c r="C12" s="62"/>
      <c r="D12" s="62"/>
      <c r="E12" s="62"/>
      <c r="F12" s="62"/>
      <c r="G12" s="62"/>
      <c r="H12" s="64">
        <v>5342.04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4"/>
      <c r="H13" s="15">
        <v>959.31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4"/>
      <c r="H14" s="15">
        <v>5826.92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145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145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146"/>
      <c r="H18" s="15">
        <v>6395.4</v>
      </c>
      <c r="I18" s="16"/>
    </row>
    <row r="19" spans="1:9" x14ac:dyDescent="0.25">
      <c r="A19" s="12" t="s">
        <v>11</v>
      </c>
      <c r="B19" s="13"/>
      <c r="C19" s="13"/>
      <c r="D19" s="13"/>
      <c r="E19" s="13"/>
      <c r="F19" s="13"/>
      <c r="G19" s="144"/>
      <c r="H19" s="85">
        <v>3942.4</v>
      </c>
      <c r="I19" s="86"/>
    </row>
    <row r="20" spans="1:9" x14ac:dyDescent="0.25">
      <c r="A20" s="70" t="s">
        <v>58</v>
      </c>
      <c r="B20" s="71"/>
      <c r="C20" s="71"/>
      <c r="D20" s="71"/>
      <c r="E20" s="71"/>
      <c r="F20" s="71"/>
      <c r="G20" s="71"/>
      <c r="H20" s="85">
        <v>19480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1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1"/>
      <c r="H22" s="111">
        <v>5257.28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1"/>
      <c r="H23" s="85">
        <v>72481.2</v>
      </c>
      <c r="I23" s="86"/>
    </row>
    <row r="24" spans="1:9" x14ac:dyDescent="0.25">
      <c r="A24" s="70" t="s">
        <v>12</v>
      </c>
      <c r="B24" s="71"/>
      <c r="C24" s="71"/>
      <c r="D24" s="71"/>
      <c r="E24" s="71"/>
      <c r="F24" s="71"/>
      <c r="G24" s="71"/>
      <c r="H24" s="43">
        <v>183680.96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1"/>
      <c r="H25" s="73">
        <v>56390.05</v>
      </c>
      <c r="I25" s="74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119">
        <v>368250.56</v>
      </c>
      <c r="I26" s="120"/>
    </row>
    <row r="27" spans="1:9" ht="15.75" thickBot="1" x14ac:dyDescent="0.3">
      <c r="A27" s="124"/>
      <c r="B27" s="219"/>
      <c r="C27" s="219"/>
      <c r="D27" s="219"/>
      <c r="E27" s="219"/>
      <c r="F27" s="219"/>
      <c r="G27" s="125"/>
      <c r="H27" s="129"/>
      <c r="I27" s="130"/>
    </row>
    <row r="28" spans="1:9" x14ac:dyDescent="0.25">
      <c r="A28" s="38" t="s">
        <v>59</v>
      </c>
      <c r="B28" s="39"/>
      <c r="C28" s="39"/>
      <c r="D28" s="39"/>
      <c r="E28" s="39"/>
      <c r="F28" s="39"/>
      <c r="G28" s="40"/>
      <c r="H28" s="131">
        <v>29382.89</v>
      </c>
      <c r="I28" s="132"/>
    </row>
    <row r="29" spans="1:9" x14ac:dyDescent="0.25">
      <c r="A29" s="156" t="s">
        <v>22</v>
      </c>
      <c r="B29" s="157"/>
      <c r="C29" s="157"/>
      <c r="D29" s="157"/>
      <c r="E29" s="157"/>
      <c r="F29" s="157"/>
      <c r="G29" s="200"/>
      <c r="H29" s="118">
        <v>64242.239999999998</v>
      </c>
      <c r="I29" s="230"/>
    </row>
    <row r="30" spans="1:9" ht="15.75" thickBot="1" x14ac:dyDescent="0.3">
      <c r="A30" s="203" t="s">
        <v>23</v>
      </c>
      <c r="B30" s="204"/>
      <c r="C30" s="204"/>
      <c r="D30" s="204"/>
      <c r="E30" s="204"/>
      <c r="F30" s="204"/>
      <c r="G30" s="205"/>
      <c r="H30" s="223">
        <v>63424.29</v>
      </c>
      <c r="I30" s="224"/>
    </row>
    <row r="31" spans="1:9" ht="15.75" thickBot="1" x14ac:dyDescent="0.3">
      <c r="A31" s="151"/>
      <c r="B31" s="152"/>
      <c r="C31" s="152"/>
      <c r="D31" s="152"/>
      <c r="E31" s="152"/>
      <c r="F31" s="152"/>
      <c r="G31" s="153"/>
      <c r="H31" s="10"/>
      <c r="I31" s="11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3"/>
      <c r="H32" s="154">
        <f>H11</f>
        <v>359755.56</v>
      </c>
      <c r="I32" s="155"/>
    </row>
    <row r="33" spans="1:9" x14ac:dyDescent="0.25">
      <c r="A33" s="24"/>
      <c r="B33" s="25"/>
      <c r="C33" s="25"/>
      <c r="D33" s="25"/>
      <c r="E33" s="25"/>
      <c r="F33" s="25"/>
      <c r="G33" s="25"/>
      <c r="H33" s="24"/>
      <c r="I33" s="26"/>
    </row>
    <row r="34" spans="1:9" x14ac:dyDescent="0.25">
      <c r="A34" s="17" t="s">
        <v>30</v>
      </c>
      <c r="B34" s="18"/>
      <c r="C34" s="18"/>
      <c r="D34" s="18"/>
      <c r="E34" s="18"/>
      <c r="F34" s="18"/>
      <c r="G34" s="18"/>
      <c r="H34" s="29">
        <f>H4+H11-H26</f>
        <v>250092.63999999996</v>
      </c>
      <c r="I34" s="48"/>
    </row>
    <row r="35" spans="1:9" x14ac:dyDescent="0.25">
      <c r="A35" s="17" t="s">
        <v>95</v>
      </c>
      <c r="B35" s="18"/>
      <c r="C35" s="18"/>
      <c r="D35" s="18"/>
      <c r="E35" s="18"/>
      <c r="F35" s="18"/>
      <c r="G35" s="18"/>
      <c r="H35" s="29">
        <f>H6+H7-H8-H9</f>
        <v>62677.209999999992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H28+H29-H30</f>
        <v>30200.840000000004</v>
      </c>
      <c r="I36" s="48"/>
    </row>
    <row r="37" spans="1:9" x14ac:dyDescent="0.25">
      <c r="A37" s="156"/>
      <c r="B37" s="157"/>
      <c r="C37" s="157"/>
      <c r="D37" s="157"/>
      <c r="E37" s="157"/>
      <c r="F37" s="157"/>
      <c r="G37" s="75"/>
      <c r="H37" s="41"/>
      <c r="I37" s="30"/>
    </row>
    <row r="38" spans="1:9" x14ac:dyDescent="0.25">
      <c r="A38" s="12" t="s">
        <v>13</v>
      </c>
      <c r="B38" s="13"/>
      <c r="C38" s="13"/>
      <c r="D38" s="13"/>
      <c r="E38" s="13"/>
      <c r="F38" s="13"/>
      <c r="G38" s="144"/>
      <c r="H38" s="15"/>
      <c r="I38" s="16"/>
    </row>
    <row r="39" spans="1:9" x14ac:dyDescent="0.25">
      <c r="A39" s="70" t="s">
        <v>9</v>
      </c>
      <c r="B39" s="71"/>
      <c r="C39" s="71"/>
      <c r="D39" s="71"/>
      <c r="E39" s="71"/>
      <c r="F39" s="71"/>
      <c r="G39" s="71"/>
      <c r="H39" s="29">
        <v>15.65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8"/>
      <c r="H40" s="90">
        <f>(H7+H11+H29)/(H8+H9+H26+H30)*H39</f>
        <v>15.460977988363078</v>
      </c>
      <c r="I40" s="91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N22" sqref="N22"/>
    </sheetView>
  </sheetViews>
  <sheetFormatPr defaultRowHeight="15" x14ac:dyDescent="0.25"/>
  <sheetData>
    <row r="1" spans="1:9" ht="18.75" x14ac:dyDescent="0.3">
      <c r="A1" s="31" t="s">
        <v>107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56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36" t="s">
        <v>0</v>
      </c>
      <c r="I3" s="37"/>
    </row>
    <row r="4" spans="1:9" x14ac:dyDescent="0.25">
      <c r="A4" s="38" t="s">
        <v>33</v>
      </c>
      <c r="B4" s="39"/>
      <c r="C4" s="39"/>
      <c r="D4" s="39"/>
      <c r="E4" s="39"/>
      <c r="F4" s="39"/>
      <c r="G4" s="40"/>
      <c r="H4" s="41">
        <v>99601.09</v>
      </c>
      <c r="I4" s="30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45" t="s">
        <v>108</v>
      </c>
      <c r="B6" s="46"/>
      <c r="C6" s="46"/>
      <c r="D6" s="46"/>
      <c r="E6" s="46"/>
      <c r="F6" s="46"/>
      <c r="G6" s="47"/>
      <c r="H6" s="29">
        <v>35921.120000000003</v>
      </c>
      <c r="I6" s="48"/>
    </row>
    <row r="7" spans="1:9" x14ac:dyDescent="0.25">
      <c r="A7" s="50" t="s">
        <v>17</v>
      </c>
      <c r="B7" s="50"/>
      <c r="C7" s="50"/>
      <c r="D7" s="50"/>
      <c r="E7" s="50"/>
      <c r="F7" s="50"/>
      <c r="G7" s="51"/>
      <c r="H7" s="133">
        <v>189282.6</v>
      </c>
      <c r="I7" s="134"/>
    </row>
    <row r="8" spans="1:9" x14ac:dyDescent="0.25">
      <c r="A8" s="174" t="s">
        <v>18</v>
      </c>
      <c r="B8" s="175"/>
      <c r="C8" s="175"/>
      <c r="D8" s="175"/>
      <c r="E8" s="175"/>
      <c r="F8" s="175"/>
      <c r="G8" s="241"/>
      <c r="H8" s="133">
        <v>181433.87</v>
      </c>
      <c r="I8" s="134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10560</v>
      </c>
      <c r="I9" s="86"/>
    </row>
    <row r="10" spans="1:9" ht="15.75" thickBot="1" x14ac:dyDescent="0.3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 x14ac:dyDescent="0.3">
      <c r="A11" s="56" t="s">
        <v>109</v>
      </c>
      <c r="B11" s="57"/>
      <c r="C11" s="57"/>
      <c r="D11" s="57"/>
      <c r="E11" s="57"/>
      <c r="F11" s="57"/>
      <c r="G11" s="58"/>
      <c r="H11" s="59">
        <f>H12+H13+H14+H15+H17+H18+H20+H21+H22+H23+H24+H25+H19</f>
        <v>206760.95999999999</v>
      </c>
      <c r="I11" s="60"/>
    </row>
    <row r="12" spans="1:9" x14ac:dyDescent="0.25">
      <c r="A12" s="61" t="s">
        <v>110</v>
      </c>
      <c r="B12" s="62"/>
      <c r="C12" s="62"/>
      <c r="D12" s="62"/>
      <c r="E12" s="62"/>
      <c r="F12" s="62"/>
      <c r="G12" s="63"/>
      <c r="H12" s="64">
        <v>1656.05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965.3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5863.33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84"/>
      <c r="H18" s="15">
        <v>6435.36</v>
      </c>
      <c r="I18" s="16"/>
    </row>
    <row r="19" spans="1:9" x14ac:dyDescent="0.25">
      <c r="A19" s="12" t="s">
        <v>11</v>
      </c>
      <c r="B19" s="13"/>
      <c r="C19" s="13"/>
      <c r="D19" s="13"/>
      <c r="E19" s="13"/>
      <c r="F19" s="13"/>
      <c r="G19" s="14"/>
      <c r="H19" s="85">
        <v>7344</v>
      </c>
      <c r="I19" s="86"/>
    </row>
    <row r="20" spans="1:9" x14ac:dyDescent="0.25">
      <c r="A20" s="70" t="s">
        <v>58</v>
      </c>
      <c r="B20" s="71"/>
      <c r="C20" s="71"/>
      <c r="D20" s="71"/>
      <c r="E20" s="71"/>
      <c r="F20" s="71"/>
      <c r="G20" s="72"/>
      <c r="H20" s="85">
        <v>1179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5184.04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52">
        <v>72934.080000000002</v>
      </c>
      <c r="I23" s="53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85">
        <v>80489.52</v>
      </c>
      <c r="I24" s="86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73">
        <v>24710.28</v>
      </c>
      <c r="I25" s="74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220611.39</v>
      </c>
      <c r="I26" s="79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 x14ac:dyDescent="0.3">
      <c r="A28" s="242" t="s">
        <v>59</v>
      </c>
      <c r="B28" s="243"/>
      <c r="C28" s="243"/>
      <c r="D28" s="243"/>
      <c r="E28" s="243"/>
      <c r="F28" s="243"/>
      <c r="G28" s="244"/>
      <c r="H28" s="22">
        <v>15131.63</v>
      </c>
      <c r="I28" s="23"/>
    </row>
    <row r="29" spans="1:9" x14ac:dyDescent="0.25">
      <c r="A29" s="45" t="s">
        <v>22</v>
      </c>
      <c r="B29" s="46"/>
      <c r="C29" s="46"/>
      <c r="D29" s="46"/>
      <c r="E29" s="46"/>
      <c r="F29" s="46"/>
      <c r="G29" s="47"/>
      <c r="H29" s="20">
        <v>49377.599999999999</v>
      </c>
      <c r="I29" s="21"/>
    </row>
    <row r="30" spans="1:9" ht="15.75" thickBot="1" x14ac:dyDescent="0.3">
      <c r="A30" s="135" t="s">
        <v>23</v>
      </c>
      <c r="B30" s="136"/>
      <c r="C30" s="136"/>
      <c r="D30" s="136"/>
      <c r="E30" s="136"/>
      <c r="F30" s="136"/>
      <c r="G30" s="137"/>
      <c r="H30" s="214">
        <v>48667.62</v>
      </c>
      <c r="I30" s="215"/>
    </row>
    <row r="31" spans="1:9" ht="15.75" thickBot="1" x14ac:dyDescent="0.3">
      <c r="A31" s="7"/>
      <c r="B31" s="8"/>
      <c r="C31" s="8"/>
      <c r="D31" s="8"/>
      <c r="E31" s="8"/>
      <c r="F31" s="8"/>
      <c r="G31" s="9"/>
      <c r="H31" s="10"/>
      <c r="I31" s="11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4"/>
      <c r="H32" s="22">
        <f>H11</f>
        <v>206760.95999999999</v>
      </c>
      <c r="I32" s="23"/>
    </row>
    <row r="33" spans="1:9" x14ac:dyDescent="0.25">
      <c r="A33" s="24"/>
      <c r="B33" s="25"/>
      <c r="C33" s="25"/>
      <c r="D33" s="25"/>
      <c r="E33" s="25"/>
      <c r="F33" s="25"/>
      <c r="G33" s="26"/>
      <c r="H33" s="27"/>
      <c r="I33" s="28"/>
    </row>
    <row r="34" spans="1:9" x14ac:dyDescent="0.25">
      <c r="A34" s="17" t="s">
        <v>30</v>
      </c>
      <c r="B34" s="18"/>
      <c r="C34" s="18"/>
      <c r="D34" s="18"/>
      <c r="E34" s="18"/>
      <c r="F34" s="18"/>
      <c r="G34" s="19"/>
      <c r="H34" s="29">
        <f>H4+H11-H26</f>
        <v>85750.659999999974</v>
      </c>
      <c r="I34" s="30"/>
    </row>
    <row r="35" spans="1:9" x14ac:dyDescent="0.25">
      <c r="A35" s="17" t="s">
        <v>31</v>
      </c>
      <c r="B35" s="18"/>
      <c r="C35" s="18"/>
      <c r="D35" s="18"/>
      <c r="E35" s="18"/>
      <c r="F35" s="18"/>
      <c r="G35" s="19"/>
      <c r="H35" s="29">
        <f>H6+H7-H8-H9</f>
        <v>33209.850000000006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H28+H29-H30</f>
        <v>15841.609999999993</v>
      </c>
      <c r="I36" s="48"/>
    </row>
    <row r="37" spans="1:9" x14ac:dyDescent="0.25">
      <c r="A37" s="76"/>
      <c r="B37" s="77"/>
      <c r="C37" s="77"/>
      <c r="D37" s="77"/>
      <c r="E37" s="77"/>
      <c r="F37" s="77"/>
      <c r="G37" s="78"/>
      <c r="H37" s="76"/>
      <c r="I37" s="78"/>
    </row>
    <row r="38" spans="1:9" x14ac:dyDescent="0.25">
      <c r="A38" s="12" t="s">
        <v>13</v>
      </c>
      <c r="B38" s="13"/>
      <c r="C38" s="13"/>
      <c r="D38" s="13"/>
      <c r="E38" s="13"/>
      <c r="F38" s="13"/>
      <c r="G38" s="14"/>
      <c r="H38" s="15"/>
      <c r="I38" s="16"/>
    </row>
    <row r="39" spans="1:9" x14ac:dyDescent="0.25">
      <c r="A39" s="70" t="s">
        <v>9</v>
      </c>
      <c r="B39" s="71"/>
      <c r="C39" s="71"/>
      <c r="D39" s="71"/>
      <c r="E39" s="71"/>
      <c r="F39" s="71"/>
      <c r="G39" s="72"/>
      <c r="H39" s="29">
        <v>13.65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9"/>
      <c r="H40" s="90">
        <f>(H11+H29)/(H9+H26+H30)*H39</f>
        <v>12.493938368349717</v>
      </c>
      <c r="I40" s="91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M17" sqref="M17"/>
    </sheetView>
  </sheetViews>
  <sheetFormatPr defaultRowHeight="15" x14ac:dyDescent="0.25"/>
  <sheetData>
    <row r="1" spans="1:9" ht="18.75" x14ac:dyDescent="0.3">
      <c r="A1" s="31" t="s">
        <v>111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17" t="s">
        <v>83</v>
      </c>
      <c r="B4" s="18"/>
      <c r="C4" s="18"/>
      <c r="D4" s="18"/>
      <c r="E4" s="18"/>
      <c r="F4" s="18"/>
      <c r="G4" s="19"/>
      <c r="H4" s="106">
        <v>117967.38</v>
      </c>
      <c r="I4" s="107"/>
    </row>
    <row r="5" spans="1:9" x14ac:dyDescent="0.25">
      <c r="A5" s="156"/>
      <c r="B5" s="157"/>
      <c r="C5" s="157"/>
      <c r="D5" s="157"/>
      <c r="E5" s="157"/>
      <c r="F5" s="157"/>
      <c r="G5" s="200"/>
      <c r="H5" s="15"/>
      <c r="I5" s="16"/>
    </row>
    <row r="6" spans="1:9" x14ac:dyDescent="0.25">
      <c r="A6" s="17" t="s">
        <v>80</v>
      </c>
      <c r="B6" s="18"/>
      <c r="C6" s="18"/>
      <c r="D6" s="18"/>
      <c r="E6" s="18"/>
      <c r="F6" s="18"/>
      <c r="G6" s="19"/>
      <c r="H6" s="29">
        <v>52236.79</v>
      </c>
      <c r="I6" s="48"/>
    </row>
    <row r="7" spans="1:9" x14ac:dyDescent="0.25">
      <c r="A7" s="50" t="s">
        <v>17</v>
      </c>
      <c r="B7" s="50"/>
      <c r="C7" s="50"/>
      <c r="D7" s="50"/>
      <c r="E7" s="50"/>
      <c r="F7" s="50"/>
      <c r="G7" s="51"/>
      <c r="H7" s="133">
        <v>157078.56</v>
      </c>
      <c r="I7" s="134"/>
    </row>
    <row r="8" spans="1:9" x14ac:dyDescent="0.25">
      <c r="A8" s="174" t="s">
        <v>18</v>
      </c>
      <c r="B8" s="175"/>
      <c r="C8" s="175"/>
      <c r="D8" s="175"/>
      <c r="E8" s="175"/>
      <c r="F8" s="175"/>
      <c r="G8" s="241"/>
      <c r="H8" s="133">
        <v>143823.04000000001</v>
      </c>
      <c r="I8" s="134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21360</v>
      </c>
      <c r="I9" s="86"/>
    </row>
    <row r="10" spans="1:9" ht="15.75" thickBot="1" x14ac:dyDescent="0.3">
      <c r="A10" s="41"/>
      <c r="B10" s="42"/>
      <c r="C10" s="42"/>
      <c r="D10" s="42"/>
      <c r="E10" s="42"/>
      <c r="F10" s="42"/>
      <c r="G10" s="30"/>
      <c r="H10" s="43"/>
      <c r="I10" s="44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H12+H13+H14+H15+H17+H18+H20+H21+H22+H23+H24+H25+H19</f>
        <v>182793.11999999997</v>
      </c>
      <c r="I11" s="60"/>
    </row>
    <row r="12" spans="1:9" x14ac:dyDescent="0.25">
      <c r="A12" s="61" t="s">
        <v>112</v>
      </c>
      <c r="B12" s="62"/>
      <c r="C12" s="62"/>
      <c r="D12" s="62"/>
      <c r="E12" s="62"/>
      <c r="F12" s="62"/>
      <c r="G12" s="63"/>
      <c r="H12" s="64">
        <v>1111.7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793.53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4819.96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84"/>
      <c r="H18" s="15">
        <v>5290.2</v>
      </c>
      <c r="I18" s="16"/>
    </row>
    <row r="19" spans="1:9" x14ac:dyDescent="0.25">
      <c r="A19" s="70" t="s">
        <v>11</v>
      </c>
      <c r="B19" s="71"/>
      <c r="C19" s="71"/>
      <c r="D19" s="71"/>
      <c r="E19" s="71"/>
      <c r="F19" s="71"/>
      <c r="G19" s="72"/>
      <c r="H19" s="43">
        <v>5728.8</v>
      </c>
      <c r="I19" s="44"/>
    </row>
    <row r="20" spans="1:9" x14ac:dyDescent="0.25">
      <c r="A20" s="70" t="s">
        <v>58</v>
      </c>
      <c r="B20" s="71"/>
      <c r="C20" s="71"/>
      <c r="D20" s="71"/>
      <c r="E20" s="71"/>
      <c r="F20" s="71"/>
      <c r="G20" s="72"/>
      <c r="H20" s="85">
        <v>279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3967.65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85">
        <v>59955.6</v>
      </c>
      <c r="I23" s="86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85">
        <v>77158.899999999994</v>
      </c>
      <c r="I24" s="86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73">
        <v>23687.78</v>
      </c>
      <c r="I25" s="74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167859.95</v>
      </c>
      <c r="I26" s="79"/>
    </row>
    <row r="27" spans="1:9" ht="15.75" thickBot="1" x14ac:dyDescent="0.3">
      <c r="A27" s="151"/>
      <c r="B27" s="152"/>
      <c r="C27" s="152"/>
      <c r="D27" s="152"/>
      <c r="E27" s="152"/>
      <c r="F27" s="152"/>
      <c r="G27" s="153"/>
      <c r="H27" s="245"/>
      <c r="I27" s="246"/>
    </row>
    <row r="28" spans="1:9" x14ac:dyDescent="0.25">
      <c r="A28" s="38" t="s">
        <v>59</v>
      </c>
      <c r="B28" s="39"/>
      <c r="C28" s="39"/>
      <c r="D28" s="39"/>
      <c r="E28" s="39"/>
      <c r="F28" s="39"/>
      <c r="G28" s="40"/>
      <c r="H28" s="131">
        <v>11575.25</v>
      </c>
      <c r="I28" s="132"/>
    </row>
    <row r="29" spans="1:9" x14ac:dyDescent="0.25">
      <c r="A29" s="17" t="s">
        <v>22</v>
      </c>
      <c r="B29" s="18"/>
      <c r="C29" s="18"/>
      <c r="D29" s="18"/>
      <c r="E29" s="18"/>
      <c r="F29" s="18"/>
      <c r="G29" s="19"/>
      <c r="H29" s="29">
        <v>45750.720000000001</v>
      </c>
      <c r="I29" s="48"/>
    </row>
    <row r="30" spans="1:9" ht="15.75" thickBot="1" x14ac:dyDescent="0.3">
      <c r="A30" s="135" t="s">
        <v>23</v>
      </c>
      <c r="B30" s="136"/>
      <c r="C30" s="136"/>
      <c r="D30" s="136"/>
      <c r="E30" s="136"/>
      <c r="F30" s="136"/>
      <c r="G30" s="137"/>
      <c r="H30" s="214">
        <v>41923.47</v>
      </c>
      <c r="I30" s="215"/>
    </row>
    <row r="31" spans="1:9" ht="15.75" thickBot="1" x14ac:dyDescent="0.3">
      <c r="A31" s="151"/>
      <c r="B31" s="152"/>
      <c r="C31" s="152"/>
      <c r="D31" s="152"/>
      <c r="E31" s="152"/>
      <c r="F31" s="152"/>
      <c r="G31" s="153"/>
      <c r="H31" s="245"/>
      <c r="I31" s="246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4"/>
      <c r="H32" s="22">
        <f>H11</f>
        <v>182793.11999999997</v>
      </c>
      <c r="I32" s="23"/>
    </row>
    <row r="33" spans="1:9" x14ac:dyDescent="0.25">
      <c r="A33" s="24"/>
      <c r="B33" s="25"/>
      <c r="C33" s="25"/>
      <c r="D33" s="25"/>
      <c r="E33" s="25"/>
      <c r="F33" s="25"/>
      <c r="G33" s="26"/>
      <c r="H33" s="27"/>
      <c r="I33" s="28"/>
    </row>
    <row r="34" spans="1:9" x14ac:dyDescent="0.25">
      <c r="A34" s="17" t="s">
        <v>85</v>
      </c>
      <c r="B34" s="18"/>
      <c r="C34" s="18"/>
      <c r="D34" s="18"/>
      <c r="E34" s="18"/>
      <c r="F34" s="18"/>
      <c r="G34" s="19"/>
      <c r="H34" s="29">
        <f>H4+H11-H26</f>
        <v>132900.54999999999</v>
      </c>
      <c r="I34" s="48"/>
    </row>
    <row r="35" spans="1:9" x14ac:dyDescent="0.25">
      <c r="A35" s="17" t="s">
        <v>86</v>
      </c>
      <c r="B35" s="18"/>
      <c r="C35" s="18"/>
      <c r="D35" s="18"/>
      <c r="E35" s="18"/>
      <c r="F35" s="18"/>
      <c r="G35" s="18"/>
      <c r="H35" s="29">
        <f>H8+H9+H6-H7</f>
        <v>60341.270000000019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H28+H29-H30</f>
        <v>15402.5</v>
      </c>
      <c r="I36" s="48"/>
    </row>
    <row r="37" spans="1:9" x14ac:dyDescent="0.25">
      <c r="A37" s="41"/>
      <c r="B37" s="42"/>
      <c r="C37" s="42"/>
      <c r="D37" s="42"/>
      <c r="E37" s="42"/>
      <c r="F37" s="42"/>
      <c r="G37" s="30"/>
      <c r="H37" s="41"/>
      <c r="I37" s="30"/>
    </row>
    <row r="38" spans="1:9" x14ac:dyDescent="0.25">
      <c r="A38" s="12" t="s">
        <v>13</v>
      </c>
      <c r="B38" s="13"/>
      <c r="C38" s="13"/>
      <c r="D38" s="13"/>
      <c r="E38" s="13"/>
      <c r="F38" s="13"/>
      <c r="G38" s="14"/>
      <c r="H38" s="184"/>
      <c r="I38" s="185"/>
    </row>
    <row r="39" spans="1:9" x14ac:dyDescent="0.25">
      <c r="A39" s="70" t="s">
        <v>9</v>
      </c>
      <c r="B39" s="71"/>
      <c r="C39" s="71"/>
      <c r="D39" s="71"/>
      <c r="E39" s="71"/>
      <c r="F39" s="71"/>
      <c r="G39" s="72"/>
      <c r="H39" s="247">
        <v>12.65</v>
      </c>
      <c r="I39" s="248"/>
    </row>
    <row r="40" spans="1:9" ht="15.75" thickBot="1" x14ac:dyDescent="0.3">
      <c r="A40" s="249" t="s">
        <v>15</v>
      </c>
      <c r="B40" s="250"/>
      <c r="C40" s="250"/>
      <c r="D40" s="250"/>
      <c r="E40" s="250"/>
      <c r="F40" s="250"/>
      <c r="G40" s="250"/>
      <c r="H40" s="168">
        <f>(H11+H29)/(H9+H26+H30)*H39</f>
        <v>12.507730377961872</v>
      </c>
      <c r="I40" s="169"/>
    </row>
    <row r="44" spans="1:9" x14ac:dyDescent="0.25">
      <c r="A44" s="69" t="s">
        <v>10</v>
      </c>
      <c r="B44" s="69"/>
      <c r="C44" s="69"/>
      <c r="G44" s="69" t="s">
        <v>16</v>
      </c>
      <c r="H44" s="69"/>
      <c r="I44" s="69"/>
    </row>
  </sheetData>
  <mergeCells count="78">
    <mergeCell ref="A39:G39"/>
    <mergeCell ref="H39:I39"/>
    <mergeCell ref="A40:G40"/>
    <mergeCell ref="H40:I40"/>
    <mergeCell ref="A44:C44"/>
    <mergeCell ref="G44:I44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K9" sqref="K9"/>
    </sheetView>
  </sheetViews>
  <sheetFormatPr defaultRowHeight="15" x14ac:dyDescent="0.25"/>
  <sheetData>
    <row r="1" spans="1:9" ht="18.75" x14ac:dyDescent="0.3">
      <c r="A1" s="31" t="s">
        <v>113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114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156" t="s">
        <v>115</v>
      </c>
      <c r="B4" s="157"/>
      <c r="C4" s="157"/>
      <c r="D4" s="157"/>
      <c r="E4" s="157"/>
      <c r="F4" s="157"/>
      <c r="G4" s="75"/>
      <c r="H4" s="106">
        <v>129437.41</v>
      </c>
      <c r="I4" s="107"/>
    </row>
    <row r="5" spans="1:9" x14ac:dyDescent="0.25">
      <c r="A5" s="43"/>
      <c r="B5" s="142"/>
      <c r="C5" s="142"/>
      <c r="D5" s="142"/>
      <c r="E5" s="142"/>
      <c r="F5" s="142"/>
      <c r="G5" s="44"/>
      <c r="H5" s="41"/>
      <c r="I5" s="30"/>
    </row>
    <row r="6" spans="1:9" x14ac:dyDescent="0.25">
      <c r="A6" s="17" t="s">
        <v>116</v>
      </c>
      <c r="B6" s="18"/>
      <c r="C6" s="18"/>
      <c r="D6" s="18"/>
      <c r="E6" s="18"/>
      <c r="F6" s="18"/>
      <c r="G6" s="19"/>
      <c r="H6" s="41">
        <v>51415.61</v>
      </c>
      <c r="I6" s="30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251">
        <v>232953</v>
      </c>
      <c r="I7" s="252"/>
    </row>
    <row r="8" spans="1:9" x14ac:dyDescent="0.25">
      <c r="A8" s="49" t="s">
        <v>18</v>
      </c>
      <c r="B8" s="50"/>
      <c r="C8" s="50"/>
      <c r="D8" s="50"/>
      <c r="E8" s="50"/>
      <c r="F8" s="50"/>
      <c r="G8" s="51"/>
      <c r="H8" s="172">
        <v>218806.38</v>
      </c>
      <c r="I8" s="17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4994.8900000000003</v>
      </c>
      <c r="I9" s="86"/>
    </row>
    <row r="10" spans="1:9" ht="15.75" thickBot="1" x14ac:dyDescent="0.3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H12+H13+H14+H15+H17+H18+H20+H21+H22+H23+H24+H25+H19</f>
        <v>259274.53</v>
      </c>
      <c r="I11" s="60"/>
    </row>
    <row r="12" spans="1:9" x14ac:dyDescent="0.25">
      <c r="A12" s="61" t="s">
        <v>99</v>
      </c>
      <c r="B12" s="62"/>
      <c r="C12" s="62"/>
      <c r="D12" s="62"/>
      <c r="E12" s="62"/>
      <c r="F12" s="62"/>
      <c r="G12" s="63"/>
      <c r="H12" s="64">
        <v>3974.95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931.01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5655.05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"/>
      <c r="H17" s="54">
        <v>0</v>
      </c>
      <c r="I17" s="55"/>
    </row>
    <row r="18" spans="1:9" x14ac:dyDescent="0.25">
      <c r="A18" s="253" t="s">
        <v>5</v>
      </c>
      <c r="B18" s="254"/>
      <c r="C18" s="254"/>
      <c r="D18" s="254"/>
      <c r="E18" s="254"/>
      <c r="F18" s="254"/>
      <c r="G18" s="255"/>
      <c r="H18" s="256">
        <v>6206.76</v>
      </c>
      <c r="I18" s="257"/>
    </row>
    <row r="19" spans="1:9" x14ac:dyDescent="0.25">
      <c r="A19" s="12" t="s">
        <v>11</v>
      </c>
      <c r="B19" s="13"/>
      <c r="C19" s="13"/>
      <c r="D19" s="13"/>
      <c r="E19" s="13"/>
      <c r="F19" s="13"/>
      <c r="G19" s="14"/>
      <c r="H19" s="258">
        <v>5712</v>
      </c>
      <c r="I19" s="259"/>
    </row>
    <row r="20" spans="1:9" x14ac:dyDescent="0.25">
      <c r="A20" s="70" t="s">
        <v>58</v>
      </c>
      <c r="B20" s="71"/>
      <c r="C20" s="71"/>
      <c r="D20" s="71"/>
      <c r="E20" s="71"/>
      <c r="F20" s="71"/>
      <c r="G20" s="72"/>
      <c r="H20" s="260">
        <v>4570</v>
      </c>
      <c r="I20" s="261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262"/>
      <c r="I21" s="263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262">
        <v>4999.8900000000003</v>
      </c>
      <c r="I22" s="263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262">
        <v>70343.28</v>
      </c>
      <c r="I23" s="263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258">
        <v>120031.82</v>
      </c>
      <c r="I24" s="259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264">
        <v>36849.769999999997</v>
      </c>
      <c r="I25" s="265"/>
    </row>
    <row r="26" spans="1:9" ht="15.75" thickBot="1" x14ac:dyDescent="0.3">
      <c r="A26" s="56" t="s">
        <v>101</v>
      </c>
      <c r="B26" s="57"/>
      <c r="C26" s="57"/>
      <c r="D26" s="57"/>
      <c r="E26" s="57"/>
      <c r="F26" s="57"/>
      <c r="G26" s="58"/>
      <c r="H26" s="22">
        <v>244016.2</v>
      </c>
      <c r="I26" s="23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266"/>
      <c r="I27" s="267"/>
    </row>
    <row r="28" spans="1:9" x14ac:dyDescent="0.25">
      <c r="A28" s="242" t="s">
        <v>59</v>
      </c>
      <c r="B28" s="243"/>
      <c r="C28" s="243"/>
      <c r="D28" s="243"/>
      <c r="E28" s="243"/>
      <c r="F28" s="243"/>
      <c r="G28" s="244"/>
      <c r="H28" s="268">
        <v>15708.57</v>
      </c>
      <c r="I28" s="269"/>
    </row>
    <row r="29" spans="1:9" x14ac:dyDescent="0.25">
      <c r="A29" s="17" t="s">
        <v>22</v>
      </c>
      <c r="B29" s="18"/>
      <c r="C29" s="18"/>
      <c r="D29" s="18"/>
      <c r="E29" s="18"/>
      <c r="F29" s="18"/>
      <c r="G29" s="19"/>
      <c r="H29" s="41">
        <v>60770.04</v>
      </c>
      <c r="I29" s="30"/>
    </row>
    <row r="30" spans="1:9" ht="15.75" thickBot="1" x14ac:dyDescent="0.3">
      <c r="A30" s="135" t="s">
        <v>23</v>
      </c>
      <c r="B30" s="136"/>
      <c r="C30" s="136"/>
      <c r="D30" s="136"/>
      <c r="E30" s="136"/>
      <c r="F30" s="136"/>
      <c r="G30" s="136"/>
      <c r="H30" s="90">
        <v>57141.55</v>
      </c>
      <c r="I30" s="91"/>
    </row>
    <row r="31" spans="1:9" ht="15.75" thickBot="1" x14ac:dyDescent="0.3">
      <c r="A31" s="270"/>
      <c r="B31" s="271"/>
      <c r="C31" s="271"/>
      <c r="D31" s="271"/>
      <c r="E31" s="271"/>
      <c r="F31" s="271"/>
      <c r="G31" s="272"/>
      <c r="H31" s="270"/>
      <c r="I31" s="272"/>
    </row>
    <row r="32" spans="1:9" ht="15.75" thickBot="1" x14ac:dyDescent="0.3">
      <c r="A32" s="148" t="s">
        <v>8</v>
      </c>
      <c r="B32" s="149"/>
      <c r="C32" s="149"/>
      <c r="D32" s="149"/>
      <c r="E32" s="149"/>
      <c r="F32" s="149"/>
      <c r="G32" s="150"/>
      <c r="H32" s="273">
        <f>H11</f>
        <v>259274.53</v>
      </c>
      <c r="I32" s="274"/>
    </row>
    <row r="33" spans="1:9" x14ac:dyDescent="0.25">
      <c r="A33" s="140"/>
      <c r="B33" s="220"/>
      <c r="C33" s="220"/>
      <c r="D33" s="220"/>
      <c r="E33" s="220"/>
      <c r="F33" s="220"/>
      <c r="G33" s="141"/>
      <c r="H33" s="24"/>
      <c r="I33" s="26"/>
    </row>
    <row r="34" spans="1:9" x14ac:dyDescent="0.25">
      <c r="A34" s="156" t="s">
        <v>117</v>
      </c>
      <c r="B34" s="157"/>
      <c r="C34" s="157"/>
      <c r="D34" s="157"/>
      <c r="E34" s="157"/>
      <c r="F34" s="157"/>
      <c r="G34" s="75"/>
      <c r="H34" s="29">
        <f>H4+H11-H26</f>
        <v>144695.74</v>
      </c>
      <c r="I34" s="48"/>
    </row>
    <row r="35" spans="1:9" x14ac:dyDescent="0.25">
      <c r="A35" s="17" t="s">
        <v>95</v>
      </c>
      <c r="B35" s="18"/>
      <c r="C35" s="18"/>
      <c r="D35" s="18"/>
      <c r="E35" s="18"/>
      <c r="F35" s="18"/>
      <c r="G35" s="19"/>
      <c r="H35" s="29">
        <f>H6+H7-H8-H9</f>
        <v>60567.339999999982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H28+H29-H30</f>
        <v>19337.059999999998</v>
      </c>
      <c r="I36" s="48"/>
    </row>
    <row r="37" spans="1:9" x14ac:dyDescent="0.25">
      <c r="A37" s="275"/>
      <c r="B37" s="276"/>
      <c r="C37" s="276"/>
      <c r="D37" s="276"/>
      <c r="E37" s="276"/>
      <c r="F37" s="276"/>
      <c r="G37" s="277"/>
      <c r="H37" s="43"/>
      <c r="I37" s="44"/>
    </row>
    <row r="38" spans="1:9" x14ac:dyDescent="0.25">
      <c r="A38" s="156" t="s">
        <v>13</v>
      </c>
      <c r="B38" s="157"/>
      <c r="C38" s="157"/>
      <c r="D38" s="157"/>
      <c r="E38" s="157"/>
      <c r="F38" s="157"/>
      <c r="G38" s="200"/>
      <c r="H38" s="15"/>
      <c r="I38" s="16"/>
    </row>
    <row r="39" spans="1:9" x14ac:dyDescent="0.25">
      <c r="A39" s="70" t="s">
        <v>9</v>
      </c>
      <c r="B39" s="71"/>
      <c r="C39" s="71"/>
      <c r="D39" s="71"/>
      <c r="E39" s="71"/>
      <c r="F39" s="71"/>
      <c r="G39" s="72"/>
      <c r="H39" s="118">
        <v>13.65</v>
      </c>
      <c r="I39" s="230"/>
    </row>
    <row r="40" spans="1:9" ht="15.75" thickBot="1" x14ac:dyDescent="0.3">
      <c r="A40" s="87" t="s">
        <v>118</v>
      </c>
      <c r="B40" s="88"/>
      <c r="C40" s="88"/>
      <c r="D40" s="88"/>
      <c r="E40" s="88"/>
      <c r="F40" s="88"/>
      <c r="G40" s="89"/>
      <c r="H40" s="90">
        <f>(H7+H11+H29)/(H8+H9+H26+H30)*H39</f>
        <v>14.379059208278774</v>
      </c>
      <c r="I40" s="91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L20" sqref="L20"/>
    </sheetView>
  </sheetViews>
  <sheetFormatPr defaultRowHeight="15" x14ac:dyDescent="0.25"/>
  <sheetData>
    <row r="1" spans="1:9" ht="18.75" x14ac:dyDescent="0.3">
      <c r="A1" s="31" t="s">
        <v>36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37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36" t="s">
        <v>0</v>
      </c>
      <c r="I3" s="37"/>
    </row>
    <row r="4" spans="1:9" x14ac:dyDescent="0.25">
      <c r="A4" s="38" t="s">
        <v>38</v>
      </c>
      <c r="B4" s="39"/>
      <c r="C4" s="39"/>
      <c r="D4" s="39"/>
      <c r="E4" s="39"/>
      <c r="F4" s="39"/>
      <c r="G4" s="40"/>
      <c r="H4" s="41">
        <v>0</v>
      </c>
      <c r="I4" s="30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45" t="s">
        <v>39</v>
      </c>
      <c r="B6" s="46"/>
      <c r="C6" s="46"/>
      <c r="D6" s="46"/>
      <c r="E6" s="46"/>
      <c r="F6" s="46"/>
      <c r="G6" s="47"/>
      <c r="H6" s="29">
        <v>0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168870.74</v>
      </c>
      <c r="I7" s="53"/>
    </row>
    <row r="8" spans="1:9" x14ac:dyDescent="0.25">
      <c r="A8" s="12" t="s">
        <v>18</v>
      </c>
      <c r="B8" s="13"/>
      <c r="C8" s="13"/>
      <c r="D8" s="13"/>
      <c r="E8" s="13"/>
      <c r="F8" s="13"/>
      <c r="G8" s="14"/>
      <c r="H8" s="52">
        <v>114943.21</v>
      </c>
      <c r="I8" s="5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52">
        <v>2160</v>
      </c>
      <c r="I9" s="53"/>
    </row>
    <row r="10" spans="1:9" ht="15.75" thickBot="1" x14ac:dyDescent="0.3">
      <c r="A10" s="41"/>
      <c r="B10" s="42"/>
      <c r="C10" s="42"/>
      <c r="D10" s="42"/>
      <c r="E10" s="42"/>
      <c r="F10" s="42"/>
      <c r="G10" s="30"/>
      <c r="H10" s="29"/>
      <c r="I10" s="48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H12+H13+H14+H17+H18+H20+H22+H23+H24+H25+H19</f>
        <v>244640.17999999996</v>
      </c>
      <c r="I11" s="60"/>
    </row>
    <row r="12" spans="1:9" x14ac:dyDescent="0.25">
      <c r="A12" s="61" t="s">
        <v>25</v>
      </c>
      <c r="B12" s="62"/>
      <c r="C12" s="62"/>
      <c r="D12" s="62"/>
      <c r="E12" s="62"/>
      <c r="F12" s="62"/>
      <c r="G12" s="63"/>
      <c r="H12" s="64">
        <v>11559.02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765.67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3771.61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28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 x14ac:dyDescent="0.25">
      <c r="A18" s="70" t="s">
        <v>26</v>
      </c>
      <c r="B18" s="71"/>
      <c r="C18" s="71"/>
      <c r="D18" s="71"/>
      <c r="E18" s="71"/>
      <c r="F18" s="71"/>
      <c r="G18" s="72"/>
      <c r="H18" s="54">
        <v>0</v>
      </c>
      <c r="I18" s="55"/>
    </row>
    <row r="19" spans="1:9" x14ac:dyDescent="0.25">
      <c r="A19" s="82" t="s">
        <v>5</v>
      </c>
      <c r="B19" s="83"/>
      <c r="C19" s="83"/>
      <c r="D19" s="83"/>
      <c r="E19" s="83"/>
      <c r="F19" s="83"/>
      <c r="G19" s="84"/>
      <c r="H19" s="15">
        <v>3402.96</v>
      </c>
      <c r="I19" s="16"/>
    </row>
    <row r="20" spans="1:9" x14ac:dyDescent="0.25">
      <c r="A20" s="12" t="s">
        <v>11</v>
      </c>
      <c r="B20" s="13"/>
      <c r="C20" s="13"/>
      <c r="D20" s="13"/>
      <c r="E20" s="13"/>
      <c r="F20" s="13"/>
      <c r="G20" s="14"/>
      <c r="H20" s="85">
        <v>13970.32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73">
        <v>6866.56</v>
      </c>
      <c r="I22" s="74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85">
        <v>61981.32</v>
      </c>
      <c r="I23" s="86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43">
        <v>108892.67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73">
        <v>33430.050000000003</v>
      </c>
      <c r="I25" s="74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166469.69</v>
      </c>
      <c r="I26" s="79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 x14ac:dyDescent="0.3">
      <c r="A28" s="2" t="s">
        <v>20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 x14ac:dyDescent="0.25">
      <c r="A29" s="61" t="s">
        <v>21</v>
      </c>
      <c r="B29" s="62"/>
      <c r="C29" s="62"/>
      <c r="D29" s="62"/>
      <c r="E29" s="62"/>
      <c r="F29" s="62"/>
      <c r="G29" s="63"/>
      <c r="H29" s="27"/>
      <c r="I29" s="28"/>
    </row>
    <row r="30" spans="1:9" ht="15.75" thickBot="1" x14ac:dyDescent="0.3">
      <c r="A30" s="92"/>
      <c r="B30" s="93"/>
      <c r="C30" s="93"/>
      <c r="D30" s="93"/>
      <c r="E30" s="93"/>
      <c r="F30" s="93"/>
      <c r="G30" s="94"/>
      <c r="H30" s="92"/>
      <c r="I30" s="94"/>
    </row>
    <row r="31" spans="1:9" ht="15.75" thickBot="1" x14ac:dyDescent="0.3">
      <c r="A31" s="2" t="s">
        <v>41</v>
      </c>
      <c r="B31" s="3"/>
      <c r="C31" s="3"/>
      <c r="D31" s="3"/>
      <c r="E31" s="3"/>
      <c r="F31" s="3"/>
      <c r="G31" s="4"/>
      <c r="H31" s="22">
        <v>0</v>
      </c>
      <c r="I31" s="23"/>
    </row>
    <row r="32" spans="1:9" ht="15.75" thickBot="1" x14ac:dyDescent="0.3">
      <c r="A32" s="2" t="s">
        <v>22</v>
      </c>
      <c r="B32" s="3"/>
      <c r="C32" s="3"/>
      <c r="D32" s="3"/>
      <c r="E32" s="3"/>
      <c r="F32" s="3"/>
      <c r="G32" s="4"/>
      <c r="H32" s="95">
        <v>58418.46</v>
      </c>
      <c r="I32" s="96"/>
    </row>
    <row r="33" spans="1:9" ht="15.75" thickBot="1" x14ac:dyDescent="0.3">
      <c r="A33" s="2" t="s">
        <v>23</v>
      </c>
      <c r="B33" s="3"/>
      <c r="C33" s="3"/>
      <c r="D33" s="3"/>
      <c r="E33" s="3"/>
      <c r="F33" s="3"/>
      <c r="G33" s="4"/>
      <c r="H33" s="97">
        <v>39696.6</v>
      </c>
      <c r="I33" s="98"/>
    </row>
    <row r="34" spans="1:9" ht="15.75" thickBot="1" x14ac:dyDescent="0.3">
      <c r="A34" s="7"/>
      <c r="B34" s="8"/>
      <c r="C34" s="8"/>
      <c r="D34" s="8"/>
      <c r="E34" s="8"/>
      <c r="F34" s="8"/>
      <c r="G34" s="9"/>
      <c r="H34" s="10"/>
      <c r="I34" s="11"/>
    </row>
    <row r="35" spans="1:9" ht="15.75" thickBot="1" x14ac:dyDescent="0.3">
      <c r="A35" s="2" t="s">
        <v>8</v>
      </c>
      <c r="B35" s="3"/>
      <c r="C35" s="3"/>
      <c r="D35" s="3"/>
      <c r="E35" s="3"/>
      <c r="F35" s="3"/>
      <c r="G35" s="4"/>
      <c r="H35" s="22">
        <f>H11+H28</f>
        <v>244640.17999999996</v>
      </c>
      <c r="I35" s="23"/>
    </row>
    <row r="36" spans="1:9" x14ac:dyDescent="0.25">
      <c r="A36" s="24"/>
      <c r="B36" s="25"/>
      <c r="C36" s="25"/>
      <c r="D36" s="25"/>
      <c r="E36" s="25"/>
      <c r="F36" s="25"/>
      <c r="G36" s="26"/>
      <c r="H36" s="27"/>
      <c r="I36" s="28"/>
    </row>
    <row r="37" spans="1:9" x14ac:dyDescent="0.25">
      <c r="A37" s="17" t="s">
        <v>30</v>
      </c>
      <c r="B37" s="18"/>
      <c r="C37" s="18"/>
      <c r="D37" s="18"/>
      <c r="E37" s="18"/>
      <c r="F37" s="18"/>
      <c r="G37" s="19"/>
      <c r="H37" s="29">
        <f>H4+H11-H26</f>
        <v>78170.489999999962</v>
      </c>
      <c r="I37" s="30"/>
    </row>
    <row r="38" spans="1:9" x14ac:dyDescent="0.25">
      <c r="A38" s="17" t="s">
        <v>31</v>
      </c>
      <c r="B38" s="18"/>
      <c r="C38" s="18"/>
      <c r="D38" s="18"/>
      <c r="E38" s="18"/>
      <c r="F38" s="18"/>
      <c r="G38" s="19"/>
      <c r="H38" s="20">
        <f>H6+H7-H8-H9</f>
        <v>51767.529999999984</v>
      </c>
      <c r="I38" s="21"/>
    </row>
    <row r="39" spans="1:9" x14ac:dyDescent="0.25">
      <c r="A39" s="75" t="s">
        <v>32</v>
      </c>
      <c r="B39" s="18"/>
      <c r="C39" s="18"/>
      <c r="D39" s="18"/>
      <c r="E39" s="18"/>
      <c r="F39" s="18"/>
      <c r="G39" s="18"/>
      <c r="H39" s="29">
        <f>H31+H32-H33</f>
        <v>18721.86</v>
      </c>
      <c r="I39" s="48"/>
    </row>
    <row r="40" spans="1:9" x14ac:dyDescent="0.25">
      <c r="A40" s="76"/>
      <c r="B40" s="77"/>
      <c r="C40" s="77"/>
      <c r="D40" s="77"/>
      <c r="E40" s="77"/>
      <c r="F40" s="77"/>
      <c r="G40" s="78"/>
      <c r="H40" s="76"/>
      <c r="I40" s="78"/>
    </row>
    <row r="41" spans="1:9" x14ac:dyDescent="0.25">
      <c r="A41" s="12" t="s">
        <v>13</v>
      </c>
      <c r="B41" s="13"/>
      <c r="C41" s="13"/>
      <c r="D41" s="13"/>
      <c r="E41" s="13"/>
      <c r="F41" s="13"/>
      <c r="G41" s="14"/>
      <c r="H41" s="15"/>
      <c r="I41" s="16"/>
    </row>
    <row r="42" spans="1:9" x14ac:dyDescent="0.25">
      <c r="A42" s="70" t="s">
        <v>9</v>
      </c>
      <c r="B42" s="71"/>
      <c r="C42" s="71"/>
      <c r="D42" s="71"/>
      <c r="E42" s="71"/>
      <c r="F42" s="71"/>
      <c r="G42" s="72"/>
      <c r="H42" s="29">
        <v>16.079999999999998</v>
      </c>
      <c r="I42" s="48"/>
    </row>
    <row r="43" spans="1:9" ht="15.75" thickBot="1" x14ac:dyDescent="0.3">
      <c r="A43" s="87" t="s">
        <v>15</v>
      </c>
      <c r="B43" s="88"/>
      <c r="C43" s="88"/>
      <c r="D43" s="88"/>
      <c r="E43" s="88"/>
      <c r="F43" s="88"/>
      <c r="G43" s="89"/>
      <c r="H43" s="90">
        <f>(H7+H11+H32)/(H8+H26+H33+H9)*H42</f>
        <v>23.474606884967493</v>
      </c>
      <c r="I43" s="91"/>
    </row>
    <row r="46" spans="1:9" x14ac:dyDescent="0.25">
      <c r="A46" s="69" t="s">
        <v>10</v>
      </c>
      <c r="B46" s="69"/>
      <c r="C46" s="69"/>
      <c r="G46" s="69" t="s">
        <v>16</v>
      </c>
      <c r="H46" s="69"/>
      <c r="I46" s="69"/>
    </row>
  </sheetData>
  <mergeCells count="84">
    <mergeCell ref="A42:G42"/>
    <mergeCell ref="H42:I42"/>
    <mergeCell ref="A43:G43"/>
    <mergeCell ref="H43:I43"/>
    <mergeCell ref="A46:C46"/>
    <mergeCell ref="G46:I46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workbookViewId="0">
      <selection activeCell="P16" sqref="P16"/>
    </sheetView>
  </sheetViews>
  <sheetFormatPr defaultRowHeight="15" x14ac:dyDescent="0.25"/>
  <sheetData>
    <row r="1" spans="1:9" ht="18.75" x14ac:dyDescent="0.3">
      <c r="A1" s="31" t="s">
        <v>119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4"/>
      <c r="H3" s="36" t="s">
        <v>0</v>
      </c>
      <c r="I3" s="37"/>
    </row>
    <row r="4" spans="1:9" x14ac:dyDescent="0.25">
      <c r="A4" s="156" t="s">
        <v>120</v>
      </c>
      <c r="B4" s="157"/>
      <c r="C4" s="157"/>
      <c r="D4" s="157"/>
      <c r="E4" s="157"/>
      <c r="F4" s="157"/>
      <c r="G4" s="75"/>
      <c r="H4" s="140">
        <v>104963.19</v>
      </c>
      <c r="I4" s="141"/>
    </row>
    <row r="5" spans="1:9" x14ac:dyDescent="0.25">
      <c r="A5" s="43"/>
      <c r="B5" s="142"/>
      <c r="C5" s="142"/>
      <c r="D5" s="142"/>
      <c r="E5" s="142"/>
      <c r="F5" s="142"/>
      <c r="G5" s="142"/>
      <c r="H5" s="15"/>
      <c r="I5" s="16"/>
    </row>
    <row r="6" spans="1:9" x14ac:dyDescent="0.25">
      <c r="A6" s="17" t="s">
        <v>73</v>
      </c>
      <c r="B6" s="18"/>
      <c r="C6" s="18"/>
      <c r="D6" s="18"/>
      <c r="E6" s="18"/>
      <c r="F6" s="18"/>
      <c r="G6" s="18"/>
      <c r="H6" s="29">
        <v>25145.89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239722.36</v>
      </c>
      <c r="I7" s="53"/>
    </row>
    <row r="8" spans="1:9" x14ac:dyDescent="0.25">
      <c r="A8" s="49" t="s">
        <v>18</v>
      </c>
      <c r="B8" s="50"/>
      <c r="C8" s="50"/>
      <c r="D8" s="50"/>
      <c r="E8" s="50"/>
      <c r="F8" s="50"/>
      <c r="G8" s="50"/>
      <c r="H8" s="43">
        <v>226279.84</v>
      </c>
      <c r="I8" s="44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18960</v>
      </c>
      <c r="I9" s="86"/>
    </row>
    <row r="10" spans="1:9" ht="15.75" thickBot="1" x14ac:dyDescent="0.3">
      <c r="A10" s="12"/>
      <c r="B10" s="13"/>
      <c r="C10" s="13"/>
      <c r="D10" s="13"/>
      <c r="E10" s="13"/>
      <c r="F10" s="13"/>
      <c r="G10" s="144"/>
      <c r="H10" s="15"/>
      <c r="I10" s="16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143"/>
      <c r="H11" s="59">
        <f>H12+H13+H14+H15+H17+H18+H20+H21+H22+H23+H24+H25+H19</f>
        <v>264559.35999999999</v>
      </c>
      <c r="I11" s="179"/>
    </row>
    <row r="12" spans="1:9" x14ac:dyDescent="0.25">
      <c r="A12" s="61" t="s">
        <v>110</v>
      </c>
      <c r="B12" s="62"/>
      <c r="C12" s="62"/>
      <c r="D12" s="62"/>
      <c r="E12" s="62"/>
      <c r="F12" s="62"/>
      <c r="G12" s="62"/>
      <c r="H12" s="64">
        <v>3187.32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4"/>
      <c r="H13" s="15">
        <v>931.01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4"/>
      <c r="H14" s="15">
        <v>5655.05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145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145"/>
      <c r="H16" s="15"/>
      <c r="I16" s="16"/>
    </row>
    <row r="17" spans="1:9" x14ac:dyDescent="0.25">
      <c r="A17" s="12" t="s">
        <v>74</v>
      </c>
      <c r="B17" s="13"/>
      <c r="C17" s="13"/>
      <c r="D17" s="13"/>
      <c r="E17" s="13"/>
      <c r="F17" s="13"/>
      <c r="G17" s="144"/>
      <c r="H17" s="15">
        <v>0</v>
      </c>
      <c r="I17" s="16"/>
    </row>
    <row r="18" spans="1:9" x14ac:dyDescent="0.25">
      <c r="A18" s="253" t="s">
        <v>5</v>
      </c>
      <c r="B18" s="254"/>
      <c r="C18" s="254"/>
      <c r="D18" s="254"/>
      <c r="E18" s="254"/>
      <c r="F18" s="254"/>
      <c r="G18" s="278"/>
      <c r="H18" s="256">
        <v>6206.76</v>
      </c>
      <c r="I18" s="257"/>
    </row>
    <row r="19" spans="1:9" x14ac:dyDescent="0.25">
      <c r="A19" s="12" t="s">
        <v>11</v>
      </c>
      <c r="B19" s="13"/>
      <c r="C19" s="13"/>
      <c r="D19" s="13"/>
      <c r="E19" s="13"/>
      <c r="F19" s="13"/>
      <c r="G19" s="144"/>
      <c r="H19" s="258">
        <v>5712</v>
      </c>
      <c r="I19" s="259"/>
    </row>
    <row r="20" spans="1:9" x14ac:dyDescent="0.25">
      <c r="A20" s="70" t="s">
        <v>58</v>
      </c>
      <c r="B20" s="71"/>
      <c r="C20" s="71"/>
      <c r="D20" s="71"/>
      <c r="E20" s="71"/>
      <c r="F20" s="71"/>
      <c r="G20" s="71"/>
      <c r="H20" s="260">
        <v>1494</v>
      </c>
      <c r="I20" s="261"/>
    </row>
    <row r="21" spans="1:9" x14ac:dyDescent="0.25">
      <c r="A21" s="70" t="s">
        <v>40</v>
      </c>
      <c r="B21" s="71"/>
      <c r="C21" s="71"/>
      <c r="D21" s="71"/>
      <c r="E21" s="71"/>
      <c r="F21" s="71"/>
      <c r="G21" s="71"/>
      <c r="H21" s="262"/>
      <c r="I21" s="263"/>
    </row>
    <row r="22" spans="1:9" x14ac:dyDescent="0.25">
      <c r="A22" s="70" t="s">
        <v>27</v>
      </c>
      <c r="B22" s="71"/>
      <c r="C22" s="71"/>
      <c r="D22" s="71"/>
      <c r="E22" s="71"/>
      <c r="F22" s="71"/>
      <c r="G22" s="71"/>
      <c r="H22" s="262">
        <v>4999.8900000000003</v>
      </c>
      <c r="I22" s="263"/>
    </row>
    <row r="23" spans="1:9" x14ac:dyDescent="0.25">
      <c r="A23" s="70" t="s">
        <v>6</v>
      </c>
      <c r="B23" s="71"/>
      <c r="C23" s="71"/>
      <c r="D23" s="71"/>
      <c r="E23" s="71"/>
      <c r="F23" s="71"/>
      <c r="G23" s="71"/>
      <c r="H23" s="262">
        <v>70343.28</v>
      </c>
      <c r="I23" s="263"/>
    </row>
    <row r="24" spans="1:9" x14ac:dyDescent="0.25">
      <c r="A24" s="70" t="s">
        <v>12</v>
      </c>
      <c r="B24" s="71"/>
      <c r="C24" s="71"/>
      <c r="D24" s="71"/>
      <c r="E24" s="71"/>
      <c r="F24" s="71"/>
      <c r="G24" s="71"/>
      <c r="H24" s="264">
        <v>127031.41</v>
      </c>
      <c r="I24" s="265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1"/>
      <c r="H25" s="258">
        <v>38998.639999999999</v>
      </c>
      <c r="I25" s="259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252070.79</v>
      </c>
      <c r="I26" s="79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266"/>
      <c r="I27" s="267"/>
    </row>
    <row r="28" spans="1:9" x14ac:dyDescent="0.25">
      <c r="A28" s="242" t="s">
        <v>59</v>
      </c>
      <c r="B28" s="243"/>
      <c r="C28" s="243"/>
      <c r="D28" s="243"/>
      <c r="E28" s="243"/>
      <c r="F28" s="243"/>
      <c r="G28" s="244"/>
      <c r="H28" s="279">
        <v>14251.85</v>
      </c>
      <c r="I28" s="280"/>
    </row>
    <row r="29" spans="1:9" x14ac:dyDescent="0.25">
      <c r="A29" s="17" t="s">
        <v>22</v>
      </c>
      <c r="B29" s="18"/>
      <c r="C29" s="18"/>
      <c r="D29" s="18"/>
      <c r="E29" s="18"/>
      <c r="F29" s="18"/>
      <c r="G29" s="19"/>
      <c r="H29" s="29">
        <v>62862.9</v>
      </c>
      <c r="I29" s="48"/>
    </row>
    <row r="30" spans="1:9" ht="15.75" thickBot="1" x14ac:dyDescent="0.3">
      <c r="A30" s="135" t="s">
        <v>23</v>
      </c>
      <c r="B30" s="136"/>
      <c r="C30" s="136"/>
      <c r="D30" s="136"/>
      <c r="E30" s="136"/>
      <c r="F30" s="136"/>
      <c r="G30" s="137"/>
      <c r="H30" s="90">
        <v>59440.08</v>
      </c>
      <c r="I30" s="91"/>
    </row>
    <row r="31" spans="1:9" ht="15.75" thickBot="1" x14ac:dyDescent="0.3">
      <c r="A31" s="270"/>
      <c r="B31" s="271"/>
      <c r="C31" s="271"/>
      <c r="D31" s="271"/>
      <c r="E31" s="271"/>
      <c r="F31" s="271"/>
      <c r="G31" s="272"/>
      <c r="H31" s="270"/>
      <c r="I31" s="272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3"/>
      <c r="H32" s="22">
        <f>H11</f>
        <v>264559.35999999999</v>
      </c>
      <c r="I32" s="105"/>
    </row>
    <row r="33" spans="1:9" x14ac:dyDescent="0.25">
      <c r="A33" s="140"/>
      <c r="B33" s="220"/>
      <c r="C33" s="220"/>
      <c r="D33" s="220"/>
      <c r="E33" s="220"/>
      <c r="F33" s="220"/>
      <c r="G33" s="220"/>
      <c r="H33" s="24"/>
      <c r="I33" s="26"/>
    </row>
    <row r="34" spans="1:9" x14ac:dyDescent="0.25">
      <c r="A34" s="156" t="s">
        <v>121</v>
      </c>
      <c r="B34" s="157"/>
      <c r="C34" s="157"/>
      <c r="D34" s="157"/>
      <c r="E34" s="157"/>
      <c r="F34" s="157"/>
      <c r="G34" s="75"/>
      <c r="H34" s="29">
        <f>H4+H11-H26</f>
        <v>117451.75999999998</v>
      </c>
      <c r="I34" s="48"/>
    </row>
    <row r="35" spans="1:9" x14ac:dyDescent="0.25">
      <c r="A35" s="17" t="s">
        <v>86</v>
      </c>
      <c r="B35" s="18"/>
      <c r="C35" s="18"/>
      <c r="D35" s="18"/>
      <c r="E35" s="18"/>
      <c r="F35" s="18"/>
      <c r="G35" s="18"/>
      <c r="H35" s="29">
        <f>H6+H8+H9-H7</f>
        <v>30663.369999999995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H28+H29-H30</f>
        <v>17674.669999999998</v>
      </c>
      <c r="I36" s="48"/>
    </row>
    <row r="37" spans="1:9" x14ac:dyDescent="0.25">
      <c r="A37" s="275"/>
      <c r="B37" s="276"/>
      <c r="C37" s="276"/>
      <c r="D37" s="276"/>
      <c r="E37" s="276"/>
      <c r="F37" s="276"/>
      <c r="G37" s="276"/>
      <c r="H37" s="43"/>
      <c r="I37" s="44"/>
    </row>
    <row r="38" spans="1:9" x14ac:dyDescent="0.25">
      <c r="A38" s="156" t="s">
        <v>13</v>
      </c>
      <c r="B38" s="157"/>
      <c r="C38" s="157"/>
      <c r="D38" s="157"/>
      <c r="E38" s="157"/>
      <c r="F38" s="157"/>
      <c r="G38" s="75"/>
      <c r="H38" s="15"/>
      <c r="I38" s="16"/>
    </row>
    <row r="39" spans="1:9" x14ac:dyDescent="0.25">
      <c r="A39" s="70" t="s">
        <v>9</v>
      </c>
      <c r="B39" s="71"/>
      <c r="C39" s="71"/>
      <c r="D39" s="71"/>
      <c r="E39" s="71"/>
      <c r="F39" s="71"/>
      <c r="G39" s="71"/>
      <c r="H39" s="118">
        <v>13.65</v>
      </c>
      <c r="I39" s="230"/>
    </row>
    <row r="40" spans="1:9" ht="15.75" thickBot="1" x14ac:dyDescent="0.3">
      <c r="A40" s="87" t="s">
        <v>122</v>
      </c>
      <c r="B40" s="88"/>
      <c r="C40" s="88"/>
      <c r="D40" s="88"/>
      <c r="E40" s="88"/>
      <c r="F40" s="88"/>
      <c r="G40" s="88"/>
      <c r="H40" s="90">
        <f>(H7+H11+H29)/(H8+H9+H26+H30)*H39</f>
        <v>13.904830158186957</v>
      </c>
      <c r="I40" s="91"/>
    </row>
    <row r="41" spans="1:9" x14ac:dyDescent="0.25">
      <c r="H41" s="1"/>
      <c r="I41" s="1"/>
    </row>
    <row r="43" spans="1:9" x14ac:dyDescent="0.25">
      <c r="A43" s="69" t="s">
        <v>10</v>
      </c>
      <c r="B43" s="69"/>
      <c r="C43" s="69"/>
      <c r="F43" s="69" t="s">
        <v>123</v>
      </c>
      <c r="G43" s="69"/>
      <c r="H43" s="69"/>
    </row>
  </sheetData>
  <mergeCells count="78">
    <mergeCell ref="A39:G39"/>
    <mergeCell ref="H39:I39"/>
    <mergeCell ref="A40:G40"/>
    <mergeCell ref="H40:I40"/>
    <mergeCell ref="A43:C43"/>
    <mergeCell ref="F43:H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I45"/>
    </sheetView>
  </sheetViews>
  <sheetFormatPr defaultRowHeight="15" x14ac:dyDescent="0.25"/>
  <sheetData>
    <row r="1" spans="1:9" ht="18.75" x14ac:dyDescent="0.3">
      <c r="A1" s="31" t="s">
        <v>124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281" t="s">
        <v>29</v>
      </c>
      <c r="D2" s="281"/>
      <c r="E2" s="281"/>
      <c r="F2" s="281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17" t="s">
        <v>33</v>
      </c>
      <c r="B4" s="18"/>
      <c r="C4" s="18"/>
      <c r="D4" s="18"/>
      <c r="E4" s="18"/>
      <c r="F4" s="18"/>
      <c r="G4" s="19"/>
      <c r="H4" s="194">
        <v>96229</v>
      </c>
      <c r="I4" s="195"/>
    </row>
    <row r="5" spans="1:9" x14ac:dyDescent="0.25">
      <c r="A5" s="156"/>
      <c r="B5" s="157"/>
      <c r="C5" s="157"/>
      <c r="D5" s="157"/>
      <c r="E5" s="157"/>
      <c r="F5" s="157"/>
      <c r="G5" s="200"/>
      <c r="H5" s="41"/>
      <c r="I5" s="30"/>
    </row>
    <row r="6" spans="1:9" x14ac:dyDescent="0.25">
      <c r="A6" s="156" t="s">
        <v>73</v>
      </c>
      <c r="B6" s="157"/>
      <c r="C6" s="157"/>
      <c r="D6" s="157"/>
      <c r="E6" s="157"/>
      <c r="F6" s="157"/>
      <c r="G6" s="200"/>
      <c r="H6" s="29">
        <v>60374.22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280943.64</v>
      </c>
      <c r="I7" s="53"/>
    </row>
    <row r="8" spans="1:9" x14ac:dyDescent="0.25">
      <c r="A8" s="49" t="s">
        <v>18</v>
      </c>
      <c r="B8" s="50"/>
      <c r="C8" s="50"/>
      <c r="D8" s="50"/>
      <c r="E8" s="50"/>
      <c r="F8" s="50"/>
      <c r="G8" s="51"/>
      <c r="H8" s="172">
        <v>280514.94</v>
      </c>
      <c r="I8" s="17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54">
        <v>33360</v>
      </c>
      <c r="I9" s="55"/>
    </row>
    <row r="10" spans="1:9" ht="15.75" thickBot="1" x14ac:dyDescent="0.3">
      <c r="A10" s="43"/>
      <c r="B10" s="142"/>
      <c r="C10" s="142"/>
      <c r="D10" s="142"/>
      <c r="E10" s="142"/>
      <c r="F10" s="142"/>
      <c r="G10" s="44"/>
      <c r="H10" s="43"/>
      <c r="I10" s="44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H12+H14+H18+H19+H20+H21+H23+H24+H25+H17+H13+H22</f>
        <v>312698.88</v>
      </c>
      <c r="I11" s="282"/>
    </row>
    <row r="12" spans="1:9" x14ac:dyDescent="0.25">
      <c r="A12" s="61" t="s">
        <v>110</v>
      </c>
      <c r="B12" s="62"/>
      <c r="C12" s="62"/>
      <c r="D12" s="62"/>
      <c r="E12" s="62"/>
      <c r="F12" s="62"/>
      <c r="G12" s="63"/>
      <c r="H12" s="64">
        <v>4820.57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1116.69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6782.88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 t="s">
        <v>125</v>
      </c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84"/>
      <c r="H18" s="15">
        <v>7444.62</v>
      </c>
      <c r="I18" s="16"/>
    </row>
    <row r="19" spans="1:9" x14ac:dyDescent="0.25">
      <c r="A19" s="70" t="s">
        <v>126</v>
      </c>
      <c r="B19" s="71"/>
      <c r="C19" s="71"/>
      <c r="D19" s="71"/>
      <c r="E19" s="71"/>
      <c r="F19" s="71"/>
      <c r="G19" s="72"/>
      <c r="H19" s="85">
        <v>10562.4</v>
      </c>
      <c r="I19" s="86"/>
    </row>
    <row r="20" spans="1:9" x14ac:dyDescent="0.25">
      <c r="A20" s="70" t="s">
        <v>58</v>
      </c>
      <c r="B20" s="71"/>
      <c r="C20" s="71"/>
      <c r="D20" s="71"/>
      <c r="E20" s="71"/>
      <c r="F20" s="71"/>
      <c r="G20" s="72"/>
      <c r="H20" s="85">
        <v>558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5997.06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43">
        <v>84372.36</v>
      </c>
      <c r="I23" s="44"/>
    </row>
    <row r="24" spans="1:9" x14ac:dyDescent="0.25">
      <c r="A24" s="70" t="s">
        <v>127</v>
      </c>
      <c r="B24" s="71"/>
      <c r="C24" s="71"/>
      <c r="D24" s="71"/>
      <c r="E24" s="71"/>
      <c r="F24" s="71"/>
      <c r="G24" s="72"/>
      <c r="H24" s="43">
        <v>146170.09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73">
        <v>44874.21</v>
      </c>
      <c r="I25" s="74"/>
    </row>
    <row r="26" spans="1:9" ht="15.75" thickBot="1" x14ac:dyDescent="0.3">
      <c r="A26" s="56" t="s">
        <v>101</v>
      </c>
      <c r="B26" s="57"/>
      <c r="C26" s="57"/>
      <c r="D26" s="57"/>
      <c r="E26" s="57"/>
      <c r="F26" s="57"/>
      <c r="G26" s="58"/>
      <c r="H26" s="59">
        <v>320056.88</v>
      </c>
      <c r="I26" s="79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 x14ac:dyDescent="0.3">
      <c r="A28" s="2" t="s">
        <v>128</v>
      </c>
      <c r="B28" s="3"/>
      <c r="C28" s="3"/>
      <c r="D28" s="3"/>
      <c r="E28" s="3"/>
      <c r="F28" s="3"/>
      <c r="G28" s="4"/>
      <c r="H28" s="22">
        <v>16947.14</v>
      </c>
      <c r="I28" s="23"/>
    </row>
    <row r="29" spans="1:9" ht="15.75" thickBot="1" x14ac:dyDescent="0.3">
      <c r="A29" s="2" t="s">
        <v>22</v>
      </c>
      <c r="B29" s="3"/>
      <c r="C29" s="3"/>
      <c r="D29" s="3"/>
      <c r="E29" s="3"/>
      <c r="F29" s="3"/>
      <c r="G29" s="4"/>
      <c r="H29" s="22">
        <v>73288.800000000003</v>
      </c>
      <c r="I29" s="23"/>
    </row>
    <row r="30" spans="1:9" ht="15.75" thickBot="1" x14ac:dyDescent="0.3">
      <c r="A30" s="2" t="s">
        <v>23</v>
      </c>
      <c r="B30" s="3"/>
      <c r="C30" s="3"/>
      <c r="D30" s="3"/>
      <c r="E30" s="3"/>
      <c r="F30" s="3"/>
      <c r="G30" s="4"/>
      <c r="H30" s="22">
        <v>74178.210000000006</v>
      </c>
      <c r="I30" s="23"/>
    </row>
    <row r="31" spans="1:9" ht="15.75" thickBot="1" x14ac:dyDescent="0.3">
      <c r="A31" s="104"/>
      <c r="B31" s="147"/>
      <c r="C31" s="147"/>
      <c r="D31" s="147"/>
      <c r="E31" s="147"/>
      <c r="F31" s="147"/>
      <c r="G31" s="105"/>
      <c r="H31" s="116"/>
      <c r="I31" s="117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4"/>
      <c r="H32" s="22">
        <f>H11</f>
        <v>312698.88</v>
      </c>
      <c r="I32" s="23"/>
    </row>
    <row r="33" spans="1:9" x14ac:dyDescent="0.25">
      <c r="A33" s="24"/>
      <c r="B33" s="25"/>
      <c r="C33" s="25"/>
      <c r="D33" s="25"/>
      <c r="E33" s="25"/>
      <c r="F33" s="25"/>
      <c r="G33" s="26"/>
      <c r="H33" s="24"/>
      <c r="I33" s="26"/>
    </row>
    <row r="34" spans="1:9" x14ac:dyDescent="0.25">
      <c r="A34" s="17" t="s">
        <v>62</v>
      </c>
      <c r="B34" s="18"/>
      <c r="C34" s="18"/>
      <c r="D34" s="18"/>
      <c r="E34" s="18"/>
      <c r="F34" s="18"/>
      <c r="G34" s="19"/>
      <c r="H34" s="29">
        <f>H4+H11-H26</f>
        <v>88871</v>
      </c>
      <c r="I34" s="30"/>
    </row>
    <row r="35" spans="1:9" x14ac:dyDescent="0.25">
      <c r="A35" s="17" t="s">
        <v>86</v>
      </c>
      <c r="B35" s="18"/>
      <c r="C35" s="18"/>
      <c r="D35" s="18"/>
      <c r="E35" s="18"/>
      <c r="F35" s="18"/>
      <c r="G35" s="19"/>
      <c r="H35" s="29">
        <f>H6+H8+H9-H7</f>
        <v>93305.520000000019</v>
      </c>
      <c r="I35" s="48"/>
    </row>
    <row r="36" spans="1:9" x14ac:dyDescent="0.25">
      <c r="A36" s="17" t="s">
        <v>129</v>
      </c>
      <c r="B36" s="18"/>
      <c r="C36" s="18"/>
      <c r="D36" s="18"/>
      <c r="E36" s="18"/>
      <c r="F36" s="18"/>
      <c r="G36" s="19"/>
      <c r="H36" s="29">
        <f>H28+H29-H30</f>
        <v>16057.729999999996</v>
      </c>
      <c r="I36" s="48"/>
    </row>
    <row r="37" spans="1:9" x14ac:dyDescent="0.25">
      <c r="A37" s="45"/>
      <c r="B37" s="46"/>
      <c r="C37" s="46"/>
      <c r="D37" s="46"/>
      <c r="E37" s="46"/>
      <c r="F37" s="46"/>
      <c r="G37" s="47"/>
      <c r="H37" s="41"/>
      <c r="I37" s="30"/>
    </row>
    <row r="38" spans="1:9" x14ac:dyDescent="0.25">
      <c r="A38" s="225" t="s">
        <v>13</v>
      </c>
      <c r="B38" s="226"/>
      <c r="C38" s="226"/>
      <c r="D38" s="226"/>
      <c r="E38" s="226"/>
      <c r="F38" s="226"/>
      <c r="G38" s="227"/>
      <c r="H38" s="43"/>
      <c r="I38" s="44"/>
    </row>
    <row r="39" spans="1:9" x14ac:dyDescent="0.25">
      <c r="A39" s="70" t="s">
        <v>9</v>
      </c>
      <c r="B39" s="71"/>
      <c r="C39" s="71"/>
      <c r="D39" s="71"/>
      <c r="E39" s="71"/>
      <c r="F39" s="71"/>
      <c r="G39" s="72"/>
      <c r="H39" s="118">
        <v>13.65</v>
      </c>
      <c r="I39" s="230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9"/>
      <c r="H40" s="231">
        <f>(H7+H11+H29)/(H8+H9+H26+H30)*H39</f>
        <v>12.856211792396163</v>
      </c>
      <c r="I40" s="232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N20" sqref="N20"/>
    </sheetView>
  </sheetViews>
  <sheetFormatPr defaultRowHeight="15" x14ac:dyDescent="0.25"/>
  <sheetData>
    <row r="1" spans="1:9" ht="18.75" x14ac:dyDescent="0.3">
      <c r="A1" s="31" t="s">
        <v>130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114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4"/>
      <c r="H3" s="104" t="s">
        <v>0</v>
      </c>
      <c r="I3" s="105"/>
    </row>
    <row r="4" spans="1:9" x14ac:dyDescent="0.25">
      <c r="A4" s="17" t="s">
        <v>70</v>
      </c>
      <c r="B4" s="18"/>
      <c r="C4" s="18"/>
      <c r="D4" s="18"/>
      <c r="E4" s="18"/>
      <c r="F4" s="18"/>
      <c r="G4" s="18"/>
      <c r="H4" s="36">
        <v>96440.02</v>
      </c>
      <c r="I4" s="37"/>
    </row>
    <row r="5" spans="1:9" x14ac:dyDescent="0.25">
      <c r="A5" s="41"/>
      <c r="B5" s="42"/>
      <c r="C5" s="42"/>
      <c r="D5" s="42"/>
      <c r="E5" s="42"/>
      <c r="F5" s="42"/>
      <c r="G5" s="30"/>
      <c r="H5" s="41"/>
      <c r="I5" s="30"/>
    </row>
    <row r="6" spans="1:9" x14ac:dyDescent="0.25">
      <c r="A6" s="45" t="s">
        <v>131</v>
      </c>
      <c r="B6" s="46"/>
      <c r="C6" s="46"/>
      <c r="D6" s="46"/>
      <c r="E6" s="46"/>
      <c r="F6" s="46"/>
      <c r="G6" s="47"/>
      <c r="H6" s="29">
        <v>10516.79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251">
        <v>148624.92000000001</v>
      </c>
      <c r="I7" s="252"/>
    </row>
    <row r="8" spans="1:9" x14ac:dyDescent="0.25">
      <c r="A8" s="12" t="s">
        <v>18</v>
      </c>
      <c r="B8" s="13"/>
      <c r="C8" s="13"/>
      <c r="D8" s="13"/>
      <c r="E8" s="13"/>
      <c r="F8" s="13"/>
      <c r="G8" s="14"/>
      <c r="H8" s="15">
        <v>138938.51999999999</v>
      </c>
      <c r="I8" s="16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3960</v>
      </c>
      <c r="I9" s="86"/>
    </row>
    <row r="10" spans="1:9" ht="15.75" thickBot="1" x14ac:dyDescent="0.3">
      <c r="A10" s="41"/>
      <c r="B10" s="42"/>
      <c r="C10" s="42"/>
      <c r="D10" s="42"/>
      <c r="E10" s="42"/>
      <c r="F10" s="42"/>
      <c r="G10" s="30"/>
      <c r="H10" s="43"/>
      <c r="I10" s="44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143"/>
      <c r="H11" s="59">
        <f>H12+H13+H14+H15+H17+H18+H20+H21+H22+H23+H24+H25+H19</f>
        <v>181178.88</v>
      </c>
      <c r="I11" s="60"/>
    </row>
    <row r="12" spans="1:9" x14ac:dyDescent="0.25">
      <c r="A12" s="61" t="s">
        <v>110</v>
      </c>
      <c r="B12" s="62"/>
      <c r="C12" s="62"/>
      <c r="D12" s="62"/>
      <c r="E12" s="62"/>
      <c r="F12" s="62"/>
      <c r="G12" s="62"/>
      <c r="H12" s="64">
        <v>3528.09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4"/>
      <c r="H13" s="15">
        <v>637.15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4"/>
      <c r="H14" s="15">
        <v>2359.8000000000002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145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145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146"/>
      <c r="H18" s="15">
        <v>4247.6400000000003</v>
      </c>
      <c r="I18" s="16"/>
    </row>
    <row r="19" spans="1:9" x14ac:dyDescent="0.25">
      <c r="A19" s="12" t="s">
        <v>11</v>
      </c>
      <c r="B19" s="13"/>
      <c r="C19" s="13"/>
      <c r="D19" s="13"/>
      <c r="E19" s="13"/>
      <c r="F19" s="13"/>
      <c r="G19" s="144"/>
      <c r="H19" s="43"/>
      <c r="I19" s="44"/>
    </row>
    <row r="20" spans="1:9" x14ac:dyDescent="0.25">
      <c r="A20" s="70" t="s">
        <v>58</v>
      </c>
      <c r="B20" s="71"/>
      <c r="C20" s="71"/>
      <c r="D20" s="71"/>
      <c r="E20" s="71"/>
      <c r="F20" s="71"/>
      <c r="G20" s="71"/>
      <c r="H20" s="85">
        <v>500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1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1"/>
      <c r="H22" s="111">
        <v>4359.8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1"/>
      <c r="H23" s="43">
        <v>48139.92</v>
      </c>
      <c r="I23" s="44"/>
    </row>
    <row r="24" spans="1:9" x14ac:dyDescent="0.25">
      <c r="A24" s="70" t="s">
        <v>12</v>
      </c>
      <c r="B24" s="71"/>
      <c r="C24" s="71"/>
      <c r="D24" s="71"/>
      <c r="E24" s="71"/>
      <c r="F24" s="71"/>
      <c r="G24" s="71"/>
      <c r="H24" s="43">
        <v>89828.98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1"/>
      <c r="H25" s="73">
        <v>27577.5</v>
      </c>
      <c r="I25" s="74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119">
        <v>169640.71</v>
      </c>
      <c r="I26" s="120"/>
    </row>
    <row r="27" spans="1:9" ht="15.75" thickBot="1" x14ac:dyDescent="0.3">
      <c r="A27" s="124"/>
      <c r="B27" s="219"/>
      <c r="C27" s="219"/>
      <c r="D27" s="219"/>
      <c r="E27" s="219"/>
      <c r="F27" s="219"/>
      <c r="G27" s="125"/>
      <c r="H27" s="111"/>
      <c r="I27" s="112"/>
    </row>
    <row r="28" spans="1:9" x14ac:dyDescent="0.25">
      <c r="A28" s="180" t="s">
        <v>132</v>
      </c>
      <c r="B28" s="181"/>
      <c r="C28" s="181"/>
      <c r="D28" s="181"/>
      <c r="E28" s="181"/>
      <c r="F28" s="181"/>
      <c r="G28" s="238"/>
      <c r="H28" s="36">
        <v>11941.04</v>
      </c>
      <c r="I28" s="37"/>
    </row>
    <row r="29" spans="1:9" x14ac:dyDescent="0.25">
      <c r="A29" s="17" t="s">
        <v>22</v>
      </c>
      <c r="B29" s="18"/>
      <c r="C29" s="18"/>
      <c r="D29" s="18"/>
      <c r="E29" s="18"/>
      <c r="F29" s="18"/>
      <c r="G29" s="19"/>
      <c r="H29" s="29">
        <v>42463.8</v>
      </c>
      <c r="I29" s="48"/>
    </row>
    <row r="30" spans="1:9" ht="15.75" thickBot="1" x14ac:dyDescent="0.3">
      <c r="A30" s="135" t="s">
        <v>23</v>
      </c>
      <c r="B30" s="136"/>
      <c r="C30" s="136"/>
      <c r="D30" s="136"/>
      <c r="E30" s="136"/>
      <c r="F30" s="136"/>
      <c r="G30" s="137"/>
      <c r="H30" s="214">
        <v>39719.379999999997</v>
      </c>
      <c r="I30" s="215"/>
    </row>
    <row r="31" spans="1:9" ht="15.75" thickBot="1" x14ac:dyDescent="0.3">
      <c r="A31" s="151"/>
      <c r="B31" s="152"/>
      <c r="C31" s="152"/>
      <c r="D31" s="152"/>
      <c r="E31" s="152"/>
      <c r="F31" s="152"/>
      <c r="G31" s="153"/>
      <c r="H31" s="151"/>
      <c r="I31" s="153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3"/>
      <c r="H32" s="22">
        <f>H11</f>
        <v>181178.88</v>
      </c>
      <c r="I32" s="23"/>
    </row>
    <row r="33" spans="1:9" x14ac:dyDescent="0.25">
      <c r="A33" s="24"/>
      <c r="B33" s="25"/>
      <c r="C33" s="25"/>
      <c r="D33" s="25"/>
      <c r="E33" s="25"/>
      <c r="F33" s="25"/>
      <c r="G33" s="25"/>
      <c r="H33" s="24"/>
      <c r="I33" s="26"/>
    </row>
    <row r="34" spans="1:9" x14ac:dyDescent="0.25">
      <c r="A34" s="17" t="s">
        <v>30</v>
      </c>
      <c r="B34" s="18"/>
      <c r="C34" s="18"/>
      <c r="D34" s="18"/>
      <c r="E34" s="18"/>
      <c r="F34" s="18"/>
      <c r="G34" s="18"/>
      <c r="H34" s="29">
        <f>H4+H11-H26</f>
        <v>107978.19000000003</v>
      </c>
      <c r="I34" s="48"/>
    </row>
    <row r="35" spans="1:9" x14ac:dyDescent="0.25">
      <c r="A35" s="17" t="s">
        <v>95</v>
      </c>
      <c r="B35" s="18"/>
      <c r="C35" s="18"/>
      <c r="D35" s="18"/>
      <c r="E35" s="18"/>
      <c r="F35" s="18"/>
      <c r="G35" s="18"/>
      <c r="H35" s="29">
        <f>H6+H7-H8-H9</f>
        <v>16243.190000000031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H28+H29-H30</f>
        <v>14685.460000000006</v>
      </c>
      <c r="I36" s="48"/>
    </row>
    <row r="37" spans="1:9" x14ac:dyDescent="0.25">
      <c r="A37" s="156"/>
      <c r="B37" s="157"/>
      <c r="C37" s="157"/>
      <c r="D37" s="157"/>
      <c r="E37" s="157"/>
      <c r="F37" s="157"/>
      <c r="G37" s="75"/>
      <c r="H37" s="41"/>
      <c r="I37" s="30"/>
    </row>
    <row r="38" spans="1:9" x14ac:dyDescent="0.25">
      <c r="A38" s="12" t="s">
        <v>13</v>
      </c>
      <c r="B38" s="13"/>
      <c r="C38" s="13"/>
      <c r="D38" s="13"/>
      <c r="E38" s="13"/>
      <c r="F38" s="13"/>
      <c r="G38" s="144"/>
      <c r="H38" s="15"/>
      <c r="I38" s="16"/>
    </row>
    <row r="39" spans="1:9" x14ac:dyDescent="0.25">
      <c r="A39" s="70" t="s">
        <v>9</v>
      </c>
      <c r="B39" s="71"/>
      <c r="C39" s="71"/>
      <c r="D39" s="71"/>
      <c r="E39" s="71"/>
      <c r="F39" s="71"/>
      <c r="G39" s="71"/>
      <c r="H39" s="29">
        <v>13.15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8"/>
      <c r="H40" s="212">
        <f>(H7+H11+H29)/(H8+H9+H26+H30)*H39</f>
        <v>13.896946166908457</v>
      </c>
      <c r="I40" s="213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M14" sqref="M14"/>
    </sheetView>
  </sheetViews>
  <sheetFormatPr defaultRowHeight="15" x14ac:dyDescent="0.25"/>
  <sheetData>
    <row r="1" spans="1:9" ht="18.75" x14ac:dyDescent="0.3">
      <c r="A1" s="31" t="s">
        <v>133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17" t="s">
        <v>33</v>
      </c>
      <c r="B4" s="18"/>
      <c r="C4" s="18"/>
      <c r="D4" s="18"/>
      <c r="E4" s="18"/>
      <c r="F4" s="18"/>
      <c r="G4" s="19"/>
      <c r="H4" s="194">
        <v>180742.29</v>
      </c>
      <c r="I4" s="141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17" t="s">
        <v>134</v>
      </c>
      <c r="B6" s="18"/>
      <c r="C6" s="18"/>
      <c r="D6" s="18"/>
      <c r="E6" s="18"/>
      <c r="F6" s="18"/>
      <c r="G6" s="19"/>
      <c r="H6" s="41">
        <v>47760.58</v>
      </c>
      <c r="I6" s="30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172">
        <v>330180.47999999998</v>
      </c>
      <c r="I7" s="173"/>
    </row>
    <row r="8" spans="1:9" x14ac:dyDescent="0.25">
      <c r="A8" s="49" t="s">
        <v>18</v>
      </c>
      <c r="B8" s="50"/>
      <c r="C8" s="50"/>
      <c r="D8" s="50"/>
      <c r="E8" s="50"/>
      <c r="F8" s="50"/>
      <c r="G8" s="51"/>
      <c r="H8" s="228">
        <v>301256.90999999997</v>
      </c>
      <c r="I8" s="229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18480</v>
      </c>
      <c r="I9" s="86"/>
    </row>
    <row r="10" spans="1:9" ht="15.75" thickBot="1" x14ac:dyDescent="0.3">
      <c r="A10" s="70"/>
      <c r="B10" s="71"/>
      <c r="C10" s="71"/>
      <c r="D10" s="71"/>
      <c r="E10" s="71"/>
      <c r="F10" s="71"/>
      <c r="G10" s="72"/>
      <c r="H10" s="15"/>
      <c r="I10" s="16"/>
    </row>
    <row r="11" spans="1:9" ht="15.75" thickBot="1" x14ac:dyDescent="0.3">
      <c r="A11" s="2" t="s">
        <v>19</v>
      </c>
      <c r="B11" s="3"/>
      <c r="C11" s="3"/>
      <c r="D11" s="3"/>
      <c r="E11" s="3"/>
      <c r="F11" s="3"/>
      <c r="G11" s="4"/>
      <c r="H11" s="59">
        <f>H12+H13+H14+H15+H25+H24+H18+H20+H21+H22+H23+H19+H17</f>
        <v>524751.12</v>
      </c>
      <c r="I11" s="60"/>
    </row>
    <row r="12" spans="1:9" x14ac:dyDescent="0.25">
      <c r="A12" s="61" t="s">
        <v>110</v>
      </c>
      <c r="B12" s="62"/>
      <c r="C12" s="62"/>
      <c r="D12" s="62"/>
      <c r="E12" s="62"/>
      <c r="F12" s="62"/>
      <c r="G12" s="63"/>
      <c r="H12" s="64">
        <v>22919.47</v>
      </c>
      <c r="I12" s="65"/>
    </row>
    <row r="13" spans="1:9" x14ac:dyDescent="0.25">
      <c r="A13" s="70" t="s">
        <v>2</v>
      </c>
      <c r="B13" s="71"/>
      <c r="C13" s="71"/>
      <c r="D13" s="71"/>
      <c r="E13" s="71"/>
      <c r="F13" s="71"/>
      <c r="G13" s="72"/>
      <c r="H13" s="15">
        <v>7336.64</v>
      </c>
      <c r="I13" s="16"/>
    </row>
    <row r="14" spans="1:9" x14ac:dyDescent="0.25">
      <c r="A14" s="70" t="s">
        <v>3</v>
      </c>
      <c r="B14" s="71"/>
      <c r="C14" s="71"/>
      <c r="D14" s="71"/>
      <c r="E14" s="71"/>
      <c r="F14" s="71"/>
      <c r="G14" s="72"/>
      <c r="H14" s="15">
        <v>12118.82</v>
      </c>
      <c r="I14" s="16"/>
    </row>
    <row r="15" spans="1:9" x14ac:dyDescent="0.25">
      <c r="A15" s="283" t="s">
        <v>4</v>
      </c>
      <c r="B15" s="284"/>
      <c r="C15" s="284"/>
      <c r="D15" s="284"/>
      <c r="E15" s="284"/>
      <c r="F15" s="284"/>
      <c r="G15" s="285"/>
      <c r="H15" s="15"/>
      <c r="I15" s="16"/>
    </row>
    <row r="16" spans="1:9" x14ac:dyDescent="0.25">
      <c r="A16" s="286"/>
      <c r="B16" s="287"/>
      <c r="C16" s="287"/>
      <c r="D16" s="287"/>
      <c r="E16" s="287"/>
      <c r="F16" s="287"/>
      <c r="G16" s="288"/>
      <c r="H16" s="15"/>
      <c r="I16" s="16"/>
    </row>
    <row r="17" spans="1:9" x14ac:dyDescent="0.25">
      <c r="A17" s="70" t="s">
        <v>26</v>
      </c>
      <c r="B17" s="71"/>
      <c r="C17" s="71"/>
      <c r="D17" s="71"/>
      <c r="E17" s="71"/>
      <c r="F17" s="71"/>
      <c r="G17" s="72"/>
      <c r="H17" s="15">
        <v>0</v>
      </c>
      <c r="I17" s="16"/>
    </row>
    <row r="18" spans="1:9" x14ac:dyDescent="0.25">
      <c r="A18" s="289" t="s">
        <v>5</v>
      </c>
      <c r="B18" s="290"/>
      <c r="C18" s="290"/>
      <c r="D18" s="290"/>
      <c r="E18" s="290"/>
      <c r="F18" s="290"/>
      <c r="G18" s="291"/>
      <c r="H18" s="15"/>
      <c r="I18" s="16"/>
    </row>
    <row r="19" spans="1:9" x14ac:dyDescent="0.25">
      <c r="A19" s="70" t="s">
        <v>126</v>
      </c>
      <c r="B19" s="71"/>
      <c r="C19" s="71"/>
      <c r="D19" s="71"/>
      <c r="E19" s="71"/>
      <c r="F19" s="71"/>
      <c r="G19" s="72"/>
      <c r="H19" s="43"/>
      <c r="I19" s="44"/>
    </row>
    <row r="20" spans="1:9" x14ac:dyDescent="0.25">
      <c r="A20" s="70" t="s">
        <v>58</v>
      </c>
      <c r="B20" s="71"/>
      <c r="C20" s="71"/>
      <c r="D20" s="71"/>
      <c r="E20" s="71"/>
      <c r="F20" s="71"/>
      <c r="G20" s="72"/>
      <c r="H20" s="85">
        <v>3103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135</v>
      </c>
      <c r="B22" s="71"/>
      <c r="C22" s="71"/>
      <c r="D22" s="71"/>
      <c r="E22" s="71"/>
      <c r="F22" s="71"/>
      <c r="G22" s="72"/>
      <c r="H22" s="111">
        <v>20475.34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43">
        <v>100990.2</v>
      </c>
      <c r="I23" s="44"/>
    </row>
    <row r="24" spans="1:9" x14ac:dyDescent="0.25">
      <c r="A24" s="70" t="s">
        <v>136</v>
      </c>
      <c r="B24" s="71"/>
      <c r="C24" s="71"/>
      <c r="D24" s="71"/>
      <c r="E24" s="71"/>
      <c r="F24" s="71"/>
      <c r="G24" s="72"/>
      <c r="H24" s="43">
        <v>273762.55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73">
        <v>84045.1</v>
      </c>
      <c r="I25" s="74"/>
    </row>
    <row r="26" spans="1:9" ht="15.75" thickBot="1" x14ac:dyDescent="0.3">
      <c r="A26" s="2" t="s">
        <v>14</v>
      </c>
      <c r="B26" s="3"/>
      <c r="C26" s="3"/>
      <c r="D26" s="3"/>
      <c r="E26" s="3"/>
      <c r="F26" s="3"/>
      <c r="G26" s="4"/>
      <c r="H26" s="119">
        <v>478088.61</v>
      </c>
      <c r="I26" s="120"/>
    </row>
    <row r="27" spans="1:9" ht="15.75" thickBot="1" x14ac:dyDescent="0.3">
      <c r="A27" s="151"/>
      <c r="B27" s="152"/>
      <c r="C27" s="152"/>
      <c r="D27" s="152"/>
      <c r="E27" s="152"/>
      <c r="F27" s="152"/>
      <c r="G27" s="153"/>
      <c r="H27" s="151"/>
      <c r="I27" s="153"/>
    </row>
    <row r="28" spans="1:9" ht="15.75" thickBot="1" x14ac:dyDescent="0.3">
      <c r="A28" s="2" t="s">
        <v>137</v>
      </c>
      <c r="B28" s="3"/>
      <c r="C28" s="3"/>
      <c r="D28" s="3"/>
      <c r="E28" s="3"/>
      <c r="F28" s="3"/>
      <c r="G28" s="4"/>
      <c r="H28" s="22">
        <v>19835.240000000002</v>
      </c>
      <c r="I28" s="23"/>
    </row>
    <row r="29" spans="1:9" ht="15.75" thickBot="1" x14ac:dyDescent="0.3">
      <c r="A29" s="2" t="s">
        <v>22</v>
      </c>
      <c r="B29" s="3"/>
      <c r="C29" s="3"/>
      <c r="D29" s="3"/>
      <c r="E29" s="3"/>
      <c r="F29" s="3"/>
      <c r="G29" s="4"/>
      <c r="H29" s="22">
        <v>88441.2</v>
      </c>
      <c r="I29" s="23"/>
    </row>
    <row r="30" spans="1:9" ht="15.75" thickBot="1" x14ac:dyDescent="0.3">
      <c r="A30" s="2" t="s">
        <v>23</v>
      </c>
      <c r="B30" s="3"/>
      <c r="C30" s="3"/>
      <c r="D30" s="3"/>
      <c r="E30" s="3"/>
      <c r="F30" s="3"/>
      <c r="G30" s="4"/>
      <c r="H30" s="22">
        <v>80609.34</v>
      </c>
      <c r="I30" s="23"/>
    </row>
    <row r="31" spans="1:9" ht="15.75" thickBot="1" x14ac:dyDescent="0.3">
      <c r="A31" s="292"/>
      <c r="B31" s="293"/>
      <c r="C31" s="293"/>
      <c r="D31" s="293"/>
      <c r="E31" s="293"/>
      <c r="F31" s="293"/>
      <c r="G31" s="294"/>
      <c r="H31" s="273"/>
      <c r="I31" s="274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4"/>
      <c r="H32" s="22">
        <f>H11</f>
        <v>524751.12</v>
      </c>
      <c r="I32" s="23"/>
    </row>
    <row r="33" spans="1:9" x14ac:dyDescent="0.25">
      <c r="A33" s="27"/>
      <c r="B33" s="240"/>
      <c r="C33" s="240"/>
      <c r="D33" s="240"/>
      <c r="E33" s="240"/>
      <c r="F33" s="240"/>
      <c r="G33" s="28"/>
      <c r="H33" s="184"/>
      <c r="I33" s="185"/>
    </row>
    <row r="34" spans="1:9" x14ac:dyDescent="0.25">
      <c r="A34" s="17" t="s">
        <v>62</v>
      </c>
      <c r="B34" s="18"/>
      <c r="C34" s="18"/>
      <c r="D34" s="18"/>
      <c r="E34" s="18"/>
      <c r="F34" s="18"/>
      <c r="G34" s="19"/>
      <c r="H34" s="29">
        <f>H4+H11-H26</f>
        <v>227404.80000000005</v>
      </c>
      <c r="I34" s="48"/>
    </row>
    <row r="35" spans="1:9" x14ac:dyDescent="0.25">
      <c r="A35" s="17" t="s">
        <v>138</v>
      </c>
      <c r="B35" s="18"/>
      <c r="C35" s="18"/>
      <c r="D35" s="18"/>
      <c r="E35" s="18"/>
      <c r="F35" s="18"/>
      <c r="G35" s="19"/>
      <c r="H35" s="29">
        <f>H6+H8+H9-H7</f>
        <v>37317.010000000009</v>
      </c>
      <c r="I35" s="48"/>
    </row>
    <row r="36" spans="1:9" x14ac:dyDescent="0.25">
      <c r="A36" s="17" t="s">
        <v>129</v>
      </c>
      <c r="B36" s="18"/>
      <c r="C36" s="18"/>
      <c r="D36" s="18"/>
      <c r="E36" s="18"/>
      <c r="F36" s="18"/>
      <c r="G36" s="19"/>
      <c r="H36" s="29">
        <f>H28+H29-H30</f>
        <v>27667.100000000006</v>
      </c>
      <c r="I36" s="48"/>
    </row>
    <row r="37" spans="1:9" x14ac:dyDescent="0.25">
      <c r="A37" s="41"/>
      <c r="B37" s="42"/>
      <c r="C37" s="42"/>
      <c r="D37" s="42"/>
      <c r="E37" s="42"/>
      <c r="F37" s="42"/>
      <c r="G37" s="30"/>
      <c r="H37" s="41"/>
      <c r="I37" s="30"/>
    </row>
    <row r="38" spans="1:9" x14ac:dyDescent="0.25">
      <c r="A38" s="17" t="s">
        <v>13</v>
      </c>
      <c r="B38" s="18"/>
      <c r="C38" s="18"/>
      <c r="D38" s="18"/>
      <c r="E38" s="18"/>
      <c r="F38" s="18"/>
      <c r="G38" s="19"/>
      <c r="H38" s="43"/>
      <c r="I38" s="44"/>
    </row>
    <row r="39" spans="1:9" x14ac:dyDescent="0.25">
      <c r="A39" s="70" t="s">
        <v>9</v>
      </c>
      <c r="B39" s="71"/>
      <c r="C39" s="71"/>
      <c r="D39" s="71"/>
      <c r="E39" s="71"/>
      <c r="F39" s="71"/>
      <c r="G39" s="72"/>
      <c r="H39" s="29">
        <v>16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9"/>
      <c r="H40" s="231">
        <f>(H7+H11+H29)/(H8+H9+H26+H30)*H39</f>
        <v>17.182793497061351</v>
      </c>
      <c r="I40" s="232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N21" sqref="N21"/>
    </sheetView>
  </sheetViews>
  <sheetFormatPr defaultRowHeight="15" x14ac:dyDescent="0.25"/>
  <sheetData>
    <row r="1" spans="1:9" ht="18.75" x14ac:dyDescent="0.3">
      <c r="A1" s="31" t="s">
        <v>139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x14ac:dyDescent="0.25">
      <c r="A3" s="24"/>
      <c r="B3" s="25"/>
      <c r="C3" s="25"/>
      <c r="D3" s="25"/>
      <c r="E3" s="25"/>
      <c r="F3" s="25"/>
      <c r="G3" s="26"/>
      <c r="H3" s="36" t="s">
        <v>0</v>
      </c>
      <c r="I3" s="37"/>
    </row>
    <row r="4" spans="1:9" x14ac:dyDescent="0.25">
      <c r="A4" s="17" t="s">
        <v>92</v>
      </c>
      <c r="B4" s="18"/>
      <c r="C4" s="18"/>
      <c r="D4" s="18"/>
      <c r="E4" s="18"/>
      <c r="F4" s="18"/>
      <c r="G4" s="19"/>
      <c r="H4" s="29">
        <v>33326.699999999997</v>
      </c>
      <c r="I4" s="30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17" t="s">
        <v>34</v>
      </c>
      <c r="B6" s="18"/>
      <c r="C6" s="18"/>
      <c r="D6" s="18"/>
      <c r="E6" s="18"/>
      <c r="F6" s="18"/>
      <c r="G6" s="19"/>
      <c r="H6" s="41">
        <v>6734.02</v>
      </c>
      <c r="I6" s="30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172">
        <v>117301.32</v>
      </c>
      <c r="I7" s="173"/>
    </row>
    <row r="8" spans="1:9" x14ac:dyDescent="0.25">
      <c r="A8" s="70" t="s">
        <v>18</v>
      </c>
      <c r="B8" s="71"/>
      <c r="C8" s="71"/>
      <c r="D8" s="71"/>
      <c r="E8" s="71"/>
      <c r="F8" s="71"/>
      <c r="G8" s="72"/>
      <c r="H8" s="15">
        <v>113478.28</v>
      </c>
      <c r="I8" s="16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13440</v>
      </c>
      <c r="I9" s="86"/>
    </row>
    <row r="10" spans="1:9" ht="15.75" thickBot="1" x14ac:dyDescent="0.3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H12+H13+H14+H15+H17+H18+H20+H21+H22+H23+H24+H25+H19</f>
        <v>181560</v>
      </c>
      <c r="I11" s="60"/>
    </row>
    <row r="12" spans="1:9" x14ac:dyDescent="0.25">
      <c r="A12" s="61" t="s">
        <v>84</v>
      </c>
      <c r="B12" s="62"/>
      <c r="C12" s="62"/>
      <c r="D12" s="62"/>
      <c r="E12" s="62"/>
      <c r="F12" s="62"/>
      <c r="G12" s="63"/>
      <c r="H12" s="64">
        <v>2906.46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468.59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2846.22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84"/>
      <c r="H18" s="15">
        <v>3123.9</v>
      </c>
      <c r="I18" s="16"/>
    </row>
    <row r="19" spans="1:9" x14ac:dyDescent="0.25">
      <c r="A19" s="12" t="s">
        <v>11</v>
      </c>
      <c r="B19" s="13"/>
      <c r="C19" s="13"/>
      <c r="D19" s="13"/>
      <c r="E19" s="13"/>
      <c r="F19" s="13"/>
      <c r="G19" s="14"/>
      <c r="H19" s="85">
        <v>3821.4</v>
      </c>
      <c r="I19" s="86"/>
    </row>
    <row r="20" spans="1:9" x14ac:dyDescent="0.25">
      <c r="A20" s="70" t="s">
        <v>58</v>
      </c>
      <c r="B20" s="71"/>
      <c r="C20" s="71"/>
      <c r="D20" s="71"/>
      <c r="E20" s="71"/>
      <c r="F20" s="71"/>
      <c r="G20" s="72"/>
      <c r="H20" s="85">
        <v>1780</v>
      </c>
      <c r="I20" s="86"/>
    </row>
    <row r="21" spans="1:9" x14ac:dyDescent="0.25">
      <c r="A21" s="70" t="s">
        <v>140</v>
      </c>
      <c r="B21" s="71"/>
      <c r="C21" s="71"/>
      <c r="D21" s="71"/>
      <c r="E21" s="71"/>
      <c r="F21" s="71"/>
      <c r="G21" s="72"/>
      <c r="H21" s="43">
        <v>13884</v>
      </c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5032.95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43">
        <v>35404.199999999997</v>
      </c>
      <c r="I23" s="44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85">
        <v>85916.05</v>
      </c>
      <c r="I24" s="86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111">
        <v>26376.23</v>
      </c>
      <c r="I25" s="112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175582.65</v>
      </c>
      <c r="I26" s="79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x14ac:dyDescent="0.25">
      <c r="A28" s="38" t="s">
        <v>141</v>
      </c>
      <c r="B28" s="39"/>
      <c r="C28" s="39"/>
      <c r="D28" s="39"/>
      <c r="E28" s="39"/>
      <c r="F28" s="39"/>
      <c r="G28" s="40"/>
      <c r="H28" s="131">
        <v>7517.83</v>
      </c>
      <c r="I28" s="132"/>
    </row>
    <row r="29" spans="1:9" x14ac:dyDescent="0.25">
      <c r="A29" s="17" t="s">
        <v>22</v>
      </c>
      <c r="B29" s="18"/>
      <c r="C29" s="18"/>
      <c r="D29" s="18"/>
      <c r="E29" s="18"/>
      <c r="F29" s="18"/>
      <c r="G29" s="19"/>
      <c r="H29" s="29">
        <v>40800</v>
      </c>
      <c r="I29" s="48"/>
    </row>
    <row r="30" spans="1:9" ht="15.75" thickBot="1" x14ac:dyDescent="0.3">
      <c r="A30" s="135" t="s">
        <v>23</v>
      </c>
      <c r="B30" s="136"/>
      <c r="C30" s="136"/>
      <c r="D30" s="136"/>
      <c r="E30" s="136"/>
      <c r="F30" s="136"/>
      <c r="G30" s="137"/>
      <c r="H30" s="214">
        <v>39470.28</v>
      </c>
      <c r="I30" s="215"/>
    </row>
    <row r="31" spans="1:9" ht="15.75" thickBot="1" x14ac:dyDescent="0.3">
      <c r="A31" s="104"/>
      <c r="B31" s="147"/>
      <c r="C31" s="147"/>
      <c r="D31" s="147"/>
      <c r="E31" s="147"/>
      <c r="F31" s="147"/>
      <c r="G31" s="105"/>
      <c r="H31" s="104"/>
      <c r="I31" s="105"/>
    </row>
    <row r="32" spans="1:9" ht="15.75" thickBot="1" x14ac:dyDescent="0.3">
      <c r="A32" s="2" t="s">
        <v>142</v>
      </c>
      <c r="B32" s="3"/>
      <c r="C32" s="3"/>
      <c r="D32" s="3"/>
      <c r="E32" s="3"/>
      <c r="F32" s="3"/>
      <c r="G32" s="4"/>
      <c r="H32" s="131">
        <v>68120.210000000006</v>
      </c>
      <c r="I32" s="132"/>
    </row>
    <row r="33" spans="1:9" ht="15.75" thickBot="1" x14ac:dyDescent="0.3">
      <c r="A33" s="295" t="s">
        <v>143</v>
      </c>
      <c r="B33" s="296"/>
      <c r="C33" s="296"/>
      <c r="D33" s="296"/>
      <c r="E33" s="296"/>
      <c r="F33" s="296"/>
      <c r="G33" s="297"/>
      <c r="H33" s="298">
        <v>50260.32</v>
      </c>
      <c r="I33" s="299"/>
    </row>
    <row r="34" spans="1:9" ht="15.75" thickBot="1" x14ac:dyDescent="0.3">
      <c r="A34" s="151"/>
      <c r="B34" s="152"/>
      <c r="C34" s="152"/>
      <c r="D34" s="152"/>
      <c r="E34" s="152"/>
      <c r="F34" s="152"/>
      <c r="G34" s="153"/>
      <c r="H34" s="273"/>
      <c r="I34" s="274"/>
    </row>
    <row r="35" spans="1:9" ht="15.75" thickBot="1" x14ac:dyDescent="0.3">
      <c r="A35" s="2" t="s">
        <v>8</v>
      </c>
      <c r="B35" s="3"/>
      <c r="C35" s="3"/>
      <c r="D35" s="3"/>
      <c r="E35" s="3"/>
      <c r="F35" s="3"/>
      <c r="G35" s="4"/>
      <c r="H35" s="22">
        <f>H11</f>
        <v>181560</v>
      </c>
      <c r="I35" s="23"/>
    </row>
    <row r="36" spans="1:9" x14ac:dyDescent="0.25">
      <c r="A36" s="24"/>
      <c r="B36" s="25"/>
      <c r="C36" s="25"/>
      <c r="D36" s="25"/>
      <c r="E36" s="25"/>
      <c r="F36" s="25"/>
      <c r="G36" s="26"/>
      <c r="H36" s="27"/>
      <c r="I36" s="28"/>
    </row>
    <row r="37" spans="1:9" x14ac:dyDescent="0.25">
      <c r="A37" s="17" t="s">
        <v>94</v>
      </c>
      <c r="B37" s="18"/>
      <c r="C37" s="18"/>
      <c r="D37" s="18"/>
      <c r="E37" s="18"/>
      <c r="F37" s="18"/>
      <c r="G37" s="19"/>
      <c r="H37" s="29">
        <f>H4+H11-H26</f>
        <v>39304.050000000017</v>
      </c>
      <c r="I37" s="48"/>
    </row>
    <row r="38" spans="1:9" x14ac:dyDescent="0.25">
      <c r="A38" s="17" t="s">
        <v>86</v>
      </c>
      <c r="B38" s="18"/>
      <c r="C38" s="18"/>
      <c r="D38" s="18"/>
      <c r="E38" s="18"/>
      <c r="F38" s="18"/>
      <c r="G38" s="19"/>
      <c r="H38" s="29">
        <f>H9+H8-H7-H6</f>
        <v>2882.9399999999914</v>
      </c>
      <c r="I38" s="48"/>
    </row>
    <row r="39" spans="1:9" x14ac:dyDescent="0.25">
      <c r="A39" s="17" t="s">
        <v>32</v>
      </c>
      <c r="B39" s="18"/>
      <c r="C39" s="18"/>
      <c r="D39" s="18"/>
      <c r="E39" s="18"/>
      <c r="F39" s="18"/>
      <c r="G39" s="19"/>
      <c r="H39" s="29">
        <f>H28+H29-H30</f>
        <v>8847.5500000000029</v>
      </c>
      <c r="I39" s="48"/>
    </row>
    <row r="40" spans="1:9" x14ac:dyDescent="0.25">
      <c r="A40" s="17" t="s">
        <v>144</v>
      </c>
      <c r="B40" s="18"/>
      <c r="C40" s="18"/>
      <c r="D40" s="18"/>
      <c r="E40" s="18"/>
      <c r="F40" s="18"/>
      <c r="G40" s="19"/>
      <c r="H40" s="29">
        <f>H32+H33</f>
        <v>118380.53</v>
      </c>
      <c r="I40" s="48"/>
    </row>
    <row r="41" spans="1:9" x14ac:dyDescent="0.25">
      <c r="A41" s="76"/>
      <c r="B41" s="77"/>
      <c r="C41" s="77"/>
      <c r="D41" s="77"/>
      <c r="E41" s="77"/>
      <c r="F41" s="77"/>
      <c r="G41" s="78"/>
      <c r="H41" s="76"/>
      <c r="I41" s="78"/>
    </row>
    <row r="42" spans="1:9" x14ac:dyDescent="0.25">
      <c r="A42" s="225" t="s">
        <v>13</v>
      </c>
      <c r="B42" s="226"/>
      <c r="C42" s="226"/>
      <c r="D42" s="226"/>
      <c r="E42" s="226"/>
      <c r="F42" s="226"/>
      <c r="G42" s="227"/>
      <c r="H42" s="15"/>
      <c r="I42" s="16"/>
    </row>
    <row r="43" spans="1:9" x14ac:dyDescent="0.25">
      <c r="A43" s="70" t="s">
        <v>9</v>
      </c>
      <c r="B43" s="71"/>
      <c r="C43" s="71"/>
      <c r="D43" s="71"/>
      <c r="E43" s="71"/>
      <c r="F43" s="71"/>
      <c r="G43" s="72"/>
      <c r="H43" s="29">
        <v>19.149999999999999</v>
      </c>
      <c r="I43" s="48"/>
    </row>
    <row r="44" spans="1:9" ht="15.75" thickBot="1" x14ac:dyDescent="0.3">
      <c r="A44" s="87" t="s">
        <v>15</v>
      </c>
      <c r="B44" s="88"/>
      <c r="C44" s="88"/>
      <c r="D44" s="88"/>
      <c r="E44" s="88"/>
      <c r="F44" s="88"/>
      <c r="G44" s="89"/>
      <c r="H44" s="300">
        <f>(H7+H11+H29)/(H8+H9+H26+H30)*H43</f>
        <v>19.020648779176472</v>
      </c>
      <c r="I44" s="301"/>
    </row>
    <row r="47" spans="1:9" x14ac:dyDescent="0.25">
      <c r="A47" s="69" t="s">
        <v>10</v>
      </c>
      <c r="B47" s="69"/>
      <c r="C47" s="69"/>
      <c r="G47" s="69" t="s">
        <v>16</v>
      </c>
      <c r="H47" s="69"/>
      <c r="I47" s="69"/>
    </row>
  </sheetData>
  <mergeCells count="86">
    <mergeCell ref="A47:C47"/>
    <mergeCell ref="G47:I47"/>
    <mergeCell ref="A42:G42"/>
    <mergeCell ref="H42:I42"/>
    <mergeCell ref="A43:G43"/>
    <mergeCell ref="H43:I43"/>
    <mergeCell ref="A44:G44"/>
    <mergeCell ref="H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sqref="A1:I44"/>
    </sheetView>
  </sheetViews>
  <sheetFormatPr defaultRowHeight="15" x14ac:dyDescent="0.25"/>
  <sheetData>
    <row r="1" spans="1:9" ht="18.75" x14ac:dyDescent="0.3">
      <c r="A1" s="31" t="s">
        <v>145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38" t="s">
        <v>33</v>
      </c>
      <c r="B4" s="39"/>
      <c r="C4" s="39"/>
      <c r="D4" s="39"/>
      <c r="E4" s="39"/>
      <c r="F4" s="39"/>
      <c r="G4" s="40"/>
      <c r="H4" s="106">
        <v>36816.53</v>
      </c>
      <c r="I4" s="107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45" t="s">
        <v>73</v>
      </c>
      <c r="B6" s="46"/>
      <c r="C6" s="46"/>
      <c r="D6" s="46"/>
      <c r="E6" s="46"/>
      <c r="F6" s="46"/>
      <c r="G6" s="47"/>
      <c r="H6" s="29">
        <v>101265.77</v>
      </c>
      <c r="I6" s="48"/>
    </row>
    <row r="7" spans="1:9" x14ac:dyDescent="0.25">
      <c r="A7" s="49" t="s">
        <v>146</v>
      </c>
      <c r="B7" s="50"/>
      <c r="C7" s="50"/>
      <c r="D7" s="50"/>
      <c r="E7" s="50"/>
      <c r="F7" s="50"/>
      <c r="G7" s="51"/>
      <c r="H7" s="133">
        <v>167064.4</v>
      </c>
      <c r="I7" s="134"/>
    </row>
    <row r="8" spans="1:9" x14ac:dyDescent="0.25">
      <c r="A8" s="70" t="s">
        <v>18</v>
      </c>
      <c r="B8" s="71"/>
      <c r="C8" s="71"/>
      <c r="D8" s="71"/>
      <c r="E8" s="71"/>
      <c r="F8" s="71"/>
      <c r="G8" s="72"/>
      <c r="H8" s="133">
        <v>150591.85999999999</v>
      </c>
      <c r="I8" s="134"/>
    </row>
    <row r="9" spans="1:9" ht="15.75" thickBot="1" x14ac:dyDescent="0.3">
      <c r="A9" s="12"/>
      <c r="B9" s="13"/>
      <c r="C9" s="13"/>
      <c r="D9" s="13"/>
      <c r="E9" s="13"/>
      <c r="F9" s="13"/>
      <c r="G9" s="14"/>
      <c r="H9" s="15"/>
      <c r="I9" s="16"/>
    </row>
    <row r="10" spans="1:9" ht="15.75" thickBot="1" x14ac:dyDescent="0.3">
      <c r="A10" s="56" t="s">
        <v>19</v>
      </c>
      <c r="B10" s="57"/>
      <c r="C10" s="57"/>
      <c r="D10" s="57"/>
      <c r="E10" s="57"/>
      <c r="F10" s="57"/>
      <c r="G10" s="58"/>
      <c r="H10" s="59">
        <f>H11+H12+H13+H14+H16+H17+H19+H20+H21+H22+H23+H24+H18</f>
        <v>233949.72</v>
      </c>
      <c r="I10" s="60"/>
    </row>
    <row r="11" spans="1:9" x14ac:dyDescent="0.25">
      <c r="A11" s="61" t="s">
        <v>110</v>
      </c>
      <c r="B11" s="62"/>
      <c r="C11" s="62"/>
      <c r="D11" s="62"/>
      <c r="E11" s="62"/>
      <c r="F11" s="62"/>
      <c r="G11" s="63"/>
      <c r="H11" s="64">
        <v>8069.75</v>
      </c>
      <c r="I11" s="65"/>
    </row>
    <row r="12" spans="1:9" x14ac:dyDescent="0.25">
      <c r="A12" s="12" t="s">
        <v>2</v>
      </c>
      <c r="B12" s="13"/>
      <c r="C12" s="13"/>
      <c r="D12" s="13"/>
      <c r="E12" s="13"/>
      <c r="F12" s="13"/>
      <c r="G12" s="14"/>
      <c r="H12" s="15">
        <v>737.51</v>
      </c>
      <c r="I12" s="16"/>
    </row>
    <row r="13" spans="1:9" x14ac:dyDescent="0.25">
      <c r="A13" s="12" t="s">
        <v>3</v>
      </c>
      <c r="B13" s="13"/>
      <c r="C13" s="13"/>
      <c r="D13" s="13"/>
      <c r="E13" s="13"/>
      <c r="F13" s="13"/>
      <c r="G13" s="14"/>
      <c r="H13" s="15">
        <v>4479.66</v>
      </c>
      <c r="I13" s="16"/>
    </row>
    <row r="14" spans="1:9" x14ac:dyDescent="0.25">
      <c r="A14" s="66" t="s">
        <v>4</v>
      </c>
      <c r="B14" s="67"/>
      <c r="C14" s="67"/>
      <c r="D14" s="67"/>
      <c r="E14" s="67"/>
      <c r="F14" s="67"/>
      <c r="G14" s="68"/>
      <c r="H14" s="15"/>
      <c r="I14" s="16"/>
    </row>
    <row r="15" spans="1:9" x14ac:dyDescent="0.25">
      <c r="A15" s="66"/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12" t="s">
        <v>26</v>
      </c>
      <c r="B16" s="13"/>
      <c r="C16" s="13"/>
      <c r="D16" s="13"/>
      <c r="E16" s="13"/>
      <c r="F16" s="13"/>
      <c r="G16" s="14"/>
      <c r="H16" s="15">
        <v>0</v>
      </c>
      <c r="I16" s="16"/>
    </row>
    <row r="17" spans="1:9" x14ac:dyDescent="0.25">
      <c r="A17" s="82" t="s">
        <v>5</v>
      </c>
      <c r="B17" s="83"/>
      <c r="C17" s="83"/>
      <c r="D17" s="83"/>
      <c r="E17" s="83"/>
      <c r="F17" s="83"/>
      <c r="G17" s="84"/>
      <c r="H17" s="15">
        <v>4916.7</v>
      </c>
      <c r="I17" s="16"/>
    </row>
    <row r="18" spans="1:9" x14ac:dyDescent="0.25">
      <c r="A18" s="12" t="s">
        <v>11</v>
      </c>
      <c r="B18" s="13"/>
      <c r="C18" s="13"/>
      <c r="D18" s="13"/>
      <c r="E18" s="13"/>
      <c r="F18" s="13"/>
      <c r="G18" s="14"/>
      <c r="H18" s="85">
        <v>4896</v>
      </c>
      <c r="I18" s="86"/>
    </row>
    <row r="19" spans="1:9" x14ac:dyDescent="0.25">
      <c r="A19" s="70" t="s">
        <v>58</v>
      </c>
      <c r="B19" s="71"/>
      <c r="C19" s="71"/>
      <c r="D19" s="71"/>
      <c r="E19" s="71"/>
      <c r="F19" s="71"/>
      <c r="G19" s="72"/>
      <c r="H19" s="85">
        <v>15868.65</v>
      </c>
      <c r="I19" s="86"/>
    </row>
    <row r="20" spans="1:9" x14ac:dyDescent="0.25">
      <c r="A20" s="70" t="s">
        <v>40</v>
      </c>
      <c r="B20" s="71"/>
      <c r="C20" s="71"/>
      <c r="D20" s="71"/>
      <c r="E20" s="71"/>
      <c r="F20" s="71"/>
      <c r="G20" s="72"/>
      <c r="H20" s="43">
        <v>0</v>
      </c>
      <c r="I20" s="44"/>
    </row>
    <row r="21" spans="1:9" x14ac:dyDescent="0.25">
      <c r="A21" s="70" t="s">
        <v>27</v>
      </c>
      <c r="B21" s="71"/>
      <c r="C21" s="71"/>
      <c r="D21" s="71"/>
      <c r="E21" s="71"/>
      <c r="F21" s="71"/>
      <c r="G21" s="72"/>
      <c r="H21" s="111">
        <v>7414.38</v>
      </c>
      <c r="I21" s="112"/>
    </row>
    <row r="22" spans="1:9" x14ac:dyDescent="0.25">
      <c r="A22" s="70" t="s">
        <v>6</v>
      </c>
      <c r="B22" s="71"/>
      <c r="C22" s="71"/>
      <c r="D22" s="71"/>
      <c r="E22" s="71"/>
      <c r="F22" s="71"/>
      <c r="G22" s="72"/>
      <c r="H22" s="85">
        <v>55722.6</v>
      </c>
      <c r="I22" s="86"/>
    </row>
    <row r="23" spans="1:9" x14ac:dyDescent="0.25">
      <c r="A23" s="70" t="s">
        <v>12</v>
      </c>
      <c r="B23" s="71"/>
      <c r="C23" s="71"/>
      <c r="D23" s="71"/>
      <c r="E23" s="71"/>
      <c r="F23" s="71"/>
      <c r="G23" s="72"/>
      <c r="H23" s="43">
        <v>100875.65</v>
      </c>
      <c r="I23" s="44"/>
    </row>
    <row r="24" spans="1:9" ht="15.75" thickBot="1" x14ac:dyDescent="0.3">
      <c r="A24" s="70" t="s">
        <v>7</v>
      </c>
      <c r="B24" s="71"/>
      <c r="C24" s="71"/>
      <c r="D24" s="71"/>
      <c r="E24" s="71"/>
      <c r="F24" s="71"/>
      <c r="G24" s="72"/>
      <c r="H24" s="73">
        <v>30968.82</v>
      </c>
      <c r="I24" s="74"/>
    </row>
    <row r="25" spans="1:9" ht="15.75" thickBot="1" x14ac:dyDescent="0.3">
      <c r="A25" s="56" t="s">
        <v>14</v>
      </c>
      <c r="B25" s="57"/>
      <c r="C25" s="57"/>
      <c r="D25" s="57"/>
      <c r="E25" s="57"/>
      <c r="F25" s="57"/>
      <c r="G25" s="58"/>
      <c r="H25" s="59">
        <v>209394.81</v>
      </c>
      <c r="I25" s="79"/>
    </row>
    <row r="26" spans="1:9" ht="15.75" thickBot="1" x14ac:dyDescent="0.3">
      <c r="A26" s="151"/>
      <c r="B26" s="152"/>
      <c r="C26" s="152"/>
      <c r="D26" s="152"/>
      <c r="E26" s="152"/>
      <c r="F26" s="152"/>
      <c r="G26" s="153"/>
      <c r="H26" s="33"/>
      <c r="I26" s="35"/>
    </row>
    <row r="27" spans="1:9" x14ac:dyDescent="0.25">
      <c r="A27" s="38" t="s">
        <v>128</v>
      </c>
      <c r="B27" s="39"/>
      <c r="C27" s="39"/>
      <c r="D27" s="39"/>
      <c r="E27" s="39"/>
      <c r="F27" s="39"/>
      <c r="G27" s="40"/>
      <c r="H27" s="131">
        <v>17498.189999999999</v>
      </c>
      <c r="I27" s="132"/>
    </row>
    <row r="28" spans="1:9" x14ac:dyDescent="0.25">
      <c r="A28" s="17" t="s">
        <v>22</v>
      </c>
      <c r="B28" s="18"/>
      <c r="C28" s="18"/>
      <c r="D28" s="18"/>
      <c r="E28" s="18"/>
      <c r="F28" s="18"/>
      <c r="G28" s="19"/>
      <c r="H28" s="29">
        <v>59316.12</v>
      </c>
      <c r="I28" s="48"/>
    </row>
    <row r="29" spans="1:9" ht="15.75" thickBot="1" x14ac:dyDescent="0.3">
      <c r="A29" s="135" t="s">
        <v>23</v>
      </c>
      <c r="B29" s="136"/>
      <c r="C29" s="136"/>
      <c r="D29" s="136"/>
      <c r="E29" s="136"/>
      <c r="F29" s="136"/>
      <c r="G29" s="137"/>
      <c r="H29" s="214">
        <v>53126.48</v>
      </c>
      <c r="I29" s="215"/>
    </row>
    <row r="30" spans="1:9" ht="15.75" thickBot="1" x14ac:dyDescent="0.3">
      <c r="A30" s="249"/>
      <c r="B30" s="250"/>
      <c r="C30" s="250"/>
      <c r="D30" s="250"/>
      <c r="E30" s="250"/>
      <c r="F30" s="250"/>
      <c r="G30" s="302"/>
      <c r="H30" s="245"/>
      <c r="I30" s="246"/>
    </row>
    <row r="31" spans="1:9" ht="15.75" thickBot="1" x14ac:dyDescent="0.3">
      <c r="A31" s="2" t="s">
        <v>8</v>
      </c>
      <c r="B31" s="3"/>
      <c r="C31" s="3"/>
      <c r="D31" s="3"/>
      <c r="E31" s="3"/>
      <c r="F31" s="3"/>
      <c r="G31" s="4"/>
      <c r="H31" s="22">
        <v>0</v>
      </c>
      <c r="I31" s="23"/>
    </row>
    <row r="32" spans="1:9" x14ac:dyDescent="0.25">
      <c r="A32" s="24"/>
      <c r="B32" s="25"/>
      <c r="C32" s="25"/>
      <c r="D32" s="25"/>
      <c r="E32" s="25"/>
      <c r="F32" s="25"/>
      <c r="G32" s="26"/>
      <c r="H32" s="27"/>
      <c r="I32" s="28"/>
    </row>
    <row r="33" spans="1:9" x14ac:dyDescent="0.25">
      <c r="A33" s="17" t="s">
        <v>62</v>
      </c>
      <c r="B33" s="18"/>
      <c r="C33" s="18"/>
      <c r="D33" s="18"/>
      <c r="E33" s="18"/>
      <c r="F33" s="18"/>
      <c r="G33" s="19"/>
      <c r="H33" s="29">
        <f>H4+H10-H25</f>
        <v>61371.44</v>
      </c>
      <c r="I33" s="30"/>
    </row>
    <row r="34" spans="1:9" x14ac:dyDescent="0.25">
      <c r="A34" s="17" t="s">
        <v>75</v>
      </c>
      <c r="B34" s="18"/>
      <c r="C34" s="18"/>
      <c r="D34" s="18"/>
      <c r="E34" s="18"/>
      <c r="F34" s="18"/>
      <c r="G34" s="19"/>
      <c r="H34" s="29">
        <f>H6+H8-H7</f>
        <v>84793.23000000001</v>
      </c>
      <c r="I34" s="48"/>
    </row>
    <row r="35" spans="1:9" x14ac:dyDescent="0.25">
      <c r="A35" s="75" t="s">
        <v>32</v>
      </c>
      <c r="B35" s="18"/>
      <c r="C35" s="18"/>
      <c r="D35" s="18"/>
      <c r="E35" s="18"/>
      <c r="F35" s="18"/>
      <c r="G35" s="18"/>
      <c r="H35" s="29">
        <f>H27+H28-H29</f>
        <v>23687.829999999994</v>
      </c>
      <c r="I35" s="48"/>
    </row>
    <row r="36" spans="1:9" x14ac:dyDescent="0.25">
      <c r="A36" s="76"/>
      <c r="B36" s="77"/>
      <c r="C36" s="77"/>
      <c r="D36" s="77"/>
      <c r="E36" s="77"/>
      <c r="F36" s="77"/>
      <c r="G36" s="78"/>
      <c r="H36" s="76"/>
      <c r="I36" s="78"/>
    </row>
    <row r="37" spans="1:9" x14ac:dyDescent="0.25">
      <c r="A37" s="12" t="s">
        <v>13</v>
      </c>
      <c r="B37" s="13"/>
      <c r="C37" s="13"/>
      <c r="D37" s="13"/>
      <c r="E37" s="13"/>
      <c r="F37" s="13"/>
      <c r="G37" s="14"/>
      <c r="H37" s="15"/>
      <c r="I37" s="16"/>
    </row>
    <row r="38" spans="1:9" x14ac:dyDescent="0.25">
      <c r="A38" s="70" t="s">
        <v>9</v>
      </c>
      <c r="B38" s="71"/>
      <c r="C38" s="71"/>
      <c r="D38" s="71"/>
      <c r="E38" s="71"/>
      <c r="F38" s="71"/>
      <c r="G38" s="72"/>
      <c r="H38" s="29">
        <v>11.65</v>
      </c>
      <c r="I38" s="48"/>
    </row>
    <row r="39" spans="1:9" ht="15.75" thickBot="1" x14ac:dyDescent="0.3">
      <c r="A39" s="87" t="s">
        <v>15</v>
      </c>
      <c r="B39" s="88"/>
      <c r="C39" s="88"/>
      <c r="D39" s="88"/>
      <c r="E39" s="88"/>
      <c r="F39" s="88"/>
      <c r="G39" s="89"/>
      <c r="H39" s="90">
        <f>(H10+H28)/(H25+U30)*H38</f>
        <v>16.316292825022742</v>
      </c>
      <c r="I39" s="91"/>
    </row>
    <row r="42" spans="1:9" x14ac:dyDescent="0.25">
      <c r="A42" s="69" t="s">
        <v>10</v>
      </c>
      <c r="B42" s="69"/>
      <c r="C42" s="69"/>
      <c r="G42" s="69" t="s">
        <v>16</v>
      </c>
      <c r="H42" s="69"/>
      <c r="I42" s="69"/>
    </row>
  </sheetData>
  <mergeCells count="76">
    <mergeCell ref="A39:G39"/>
    <mergeCell ref="H39:I39"/>
    <mergeCell ref="A42:C42"/>
    <mergeCell ref="G42:I42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5"/>
    <mergeCell ref="H14:I15"/>
    <mergeCell ref="A16:G16"/>
    <mergeCell ref="H16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K14" sqref="K14:K15"/>
    </sheetView>
  </sheetViews>
  <sheetFormatPr defaultRowHeight="15" x14ac:dyDescent="0.25"/>
  <sheetData>
    <row r="1" spans="1:9" ht="18.75" x14ac:dyDescent="0.3">
      <c r="A1" s="31" t="s">
        <v>147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148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4"/>
      <c r="H3" s="104" t="s">
        <v>0</v>
      </c>
      <c r="I3" s="105"/>
    </row>
    <row r="4" spans="1:9" x14ac:dyDescent="0.25">
      <c r="A4" s="17" t="s">
        <v>70</v>
      </c>
      <c r="B4" s="18"/>
      <c r="C4" s="18"/>
      <c r="D4" s="18"/>
      <c r="E4" s="18"/>
      <c r="F4" s="18"/>
      <c r="G4" s="18"/>
      <c r="H4" s="140">
        <v>20886.5</v>
      </c>
      <c r="I4" s="141"/>
    </row>
    <row r="5" spans="1:9" x14ac:dyDescent="0.25">
      <c r="A5" s="17"/>
      <c r="B5" s="18"/>
      <c r="C5" s="18"/>
      <c r="D5" s="18"/>
      <c r="E5" s="18"/>
      <c r="F5" s="18"/>
      <c r="G5" s="18"/>
      <c r="H5" s="41"/>
      <c r="I5" s="30"/>
    </row>
    <row r="6" spans="1:9" x14ac:dyDescent="0.25">
      <c r="A6" s="17" t="s">
        <v>34</v>
      </c>
      <c r="B6" s="18"/>
      <c r="C6" s="18"/>
      <c r="D6" s="18"/>
      <c r="E6" s="18"/>
      <c r="F6" s="18"/>
      <c r="G6" s="19"/>
      <c r="H6" s="29">
        <v>14417.56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116590.49</v>
      </c>
      <c r="I7" s="53"/>
    </row>
    <row r="8" spans="1:9" x14ac:dyDescent="0.25">
      <c r="A8" s="49" t="s">
        <v>18</v>
      </c>
      <c r="B8" s="50"/>
      <c r="C8" s="50"/>
      <c r="D8" s="50"/>
      <c r="E8" s="50"/>
      <c r="F8" s="50"/>
      <c r="G8" s="51"/>
      <c r="H8" s="52">
        <v>115668.17</v>
      </c>
      <c r="I8" s="5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54">
        <v>0</v>
      </c>
      <c r="I9" s="55"/>
    </row>
    <row r="10" spans="1:9" ht="15.75" thickBot="1" x14ac:dyDescent="0.3">
      <c r="A10" s="43"/>
      <c r="B10" s="142"/>
      <c r="C10" s="142"/>
      <c r="D10" s="142"/>
      <c r="E10" s="142"/>
      <c r="F10" s="142"/>
      <c r="G10" s="44"/>
      <c r="H10" s="43"/>
      <c r="I10" s="44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143"/>
      <c r="H11" s="59">
        <f>H12+H13+H14+H15+H17+H18+H20+H21+H22+H23+H24+H25+H19</f>
        <v>168902.60000000003</v>
      </c>
      <c r="I11" s="60"/>
    </row>
    <row r="12" spans="1:9" x14ac:dyDescent="0.25">
      <c r="A12" s="61" t="s">
        <v>149</v>
      </c>
      <c r="B12" s="62"/>
      <c r="C12" s="62"/>
      <c r="D12" s="62"/>
      <c r="E12" s="62"/>
      <c r="F12" s="62"/>
      <c r="G12" s="62"/>
      <c r="H12" s="64">
        <v>14293.36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4"/>
      <c r="H13" s="15">
        <v>533.92999999999995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4"/>
      <c r="H14" s="15">
        <v>3243.1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145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145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4"/>
      <c r="H17" s="15"/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146"/>
      <c r="H18" s="15">
        <v>3559.5</v>
      </c>
      <c r="I18" s="16"/>
    </row>
    <row r="19" spans="1:9" x14ac:dyDescent="0.25">
      <c r="A19" s="12" t="s">
        <v>11</v>
      </c>
      <c r="B19" s="13"/>
      <c r="C19" s="13"/>
      <c r="D19" s="13"/>
      <c r="E19" s="13"/>
      <c r="F19" s="13"/>
      <c r="G19" s="144"/>
      <c r="H19" s="54">
        <v>7814.88</v>
      </c>
      <c r="I19" s="55"/>
    </row>
    <row r="20" spans="1:9" x14ac:dyDescent="0.25">
      <c r="A20" s="70" t="s">
        <v>58</v>
      </c>
      <c r="B20" s="71"/>
      <c r="C20" s="71"/>
      <c r="D20" s="71"/>
      <c r="E20" s="71"/>
      <c r="F20" s="71"/>
      <c r="G20" s="71"/>
      <c r="H20" s="85">
        <v>6040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1"/>
      <c r="H21" s="43">
        <v>0</v>
      </c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1"/>
      <c r="H22" s="111">
        <v>2357.63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1"/>
      <c r="H23" s="85">
        <v>40341</v>
      </c>
      <c r="I23" s="86"/>
    </row>
    <row r="24" spans="1:9" x14ac:dyDescent="0.25">
      <c r="A24" s="70" t="s">
        <v>12</v>
      </c>
      <c r="B24" s="71"/>
      <c r="C24" s="71"/>
      <c r="D24" s="71"/>
      <c r="E24" s="71"/>
      <c r="F24" s="71"/>
      <c r="G24" s="71"/>
      <c r="H24" s="43">
        <v>69410.25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1"/>
      <c r="H25" s="111">
        <v>21308.95</v>
      </c>
      <c r="I25" s="112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167566.57999999999</v>
      </c>
      <c r="I26" s="79"/>
    </row>
    <row r="27" spans="1:9" ht="15.75" thickBot="1" x14ac:dyDescent="0.3">
      <c r="A27" s="104"/>
      <c r="B27" s="147"/>
      <c r="C27" s="147"/>
      <c r="D27" s="147"/>
      <c r="E27" s="147"/>
      <c r="F27" s="147"/>
      <c r="G27" s="105"/>
      <c r="H27" s="104"/>
      <c r="I27" s="105"/>
    </row>
    <row r="28" spans="1:9" x14ac:dyDescent="0.25">
      <c r="A28" s="38" t="s">
        <v>59</v>
      </c>
      <c r="B28" s="39"/>
      <c r="C28" s="39"/>
      <c r="D28" s="39"/>
      <c r="E28" s="39"/>
      <c r="F28" s="39"/>
      <c r="G28" s="40"/>
      <c r="H28" s="131">
        <v>5014.75</v>
      </c>
      <c r="I28" s="132"/>
    </row>
    <row r="29" spans="1:9" x14ac:dyDescent="0.25">
      <c r="A29" s="75" t="s">
        <v>22</v>
      </c>
      <c r="B29" s="18"/>
      <c r="C29" s="18"/>
      <c r="D29" s="18"/>
      <c r="E29" s="18"/>
      <c r="F29" s="18"/>
      <c r="G29" s="19"/>
      <c r="H29" s="29">
        <v>40552.800000000003</v>
      </c>
      <c r="I29" s="48"/>
    </row>
    <row r="30" spans="1:9" ht="15.75" thickBot="1" x14ac:dyDescent="0.3">
      <c r="A30" s="148" t="s">
        <v>23</v>
      </c>
      <c r="B30" s="149"/>
      <c r="C30" s="149"/>
      <c r="D30" s="149"/>
      <c r="E30" s="149"/>
      <c r="F30" s="149"/>
      <c r="G30" s="150"/>
      <c r="H30" s="106">
        <v>40231.99</v>
      </c>
      <c r="I30" s="107"/>
    </row>
    <row r="31" spans="1:9" ht="15.75" thickBot="1" x14ac:dyDescent="0.3">
      <c r="A31" s="151"/>
      <c r="B31" s="152"/>
      <c r="C31" s="152"/>
      <c r="D31" s="152"/>
      <c r="E31" s="152"/>
      <c r="F31" s="152"/>
      <c r="G31" s="153"/>
      <c r="H31" s="33"/>
      <c r="I31" s="35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3"/>
      <c r="H32" s="154">
        <f>H11</f>
        <v>168902.60000000003</v>
      </c>
      <c r="I32" s="155"/>
    </row>
    <row r="33" spans="1:9" x14ac:dyDescent="0.25">
      <c r="A33" s="24"/>
      <c r="B33" s="25"/>
      <c r="C33" s="25"/>
      <c r="D33" s="25"/>
      <c r="E33" s="25"/>
      <c r="F33" s="25"/>
      <c r="G33" s="25"/>
      <c r="H33" s="24"/>
      <c r="I33" s="26"/>
    </row>
    <row r="34" spans="1:9" x14ac:dyDescent="0.25">
      <c r="A34" s="17" t="s">
        <v>30</v>
      </c>
      <c r="B34" s="18"/>
      <c r="C34" s="18"/>
      <c r="D34" s="18"/>
      <c r="E34" s="18"/>
      <c r="F34" s="18"/>
      <c r="G34" s="18"/>
      <c r="H34" s="29">
        <f>H4+H11-H26</f>
        <v>22222.520000000048</v>
      </c>
      <c r="I34" s="48"/>
    </row>
    <row r="35" spans="1:9" x14ac:dyDescent="0.25">
      <c r="A35" s="17" t="s">
        <v>31</v>
      </c>
      <c r="B35" s="18"/>
      <c r="C35" s="18"/>
      <c r="D35" s="18"/>
      <c r="E35" s="18"/>
      <c r="F35" s="18"/>
      <c r="G35" s="18"/>
      <c r="H35" s="29">
        <f>H6+H7-H8-H9</f>
        <v>15339.880000000005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H28+H29-H30</f>
        <v>5335.5600000000049</v>
      </c>
      <c r="I36" s="48"/>
    </row>
    <row r="37" spans="1:9" x14ac:dyDescent="0.25">
      <c r="A37" s="156"/>
      <c r="B37" s="157"/>
      <c r="C37" s="157"/>
      <c r="D37" s="157"/>
      <c r="E37" s="157"/>
      <c r="F37" s="157"/>
      <c r="G37" s="75"/>
      <c r="H37" s="41"/>
      <c r="I37" s="30"/>
    </row>
    <row r="38" spans="1:9" x14ac:dyDescent="0.25">
      <c r="A38" s="12" t="s">
        <v>13</v>
      </c>
      <c r="B38" s="13"/>
      <c r="C38" s="13"/>
      <c r="D38" s="13"/>
      <c r="E38" s="13"/>
      <c r="F38" s="13"/>
      <c r="G38" s="144"/>
      <c r="H38" s="15"/>
      <c r="I38" s="16"/>
    </row>
    <row r="39" spans="1:9" x14ac:dyDescent="0.25">
      <c r="A39" s="70" t="s">
        <v>9</v>
      </c>
      <c r="B39" s="71"/>
      <c r="C39" s="71"/>
      <c r="D39" s="71"/>
      <c r="E39" s="71"/>
      <c r="F39" s="71"/>
      <c r="G39" s="71"/>
      <c r="H39" s="29">
        <v>16.079999999999998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8"/>
      <c r="H40" s="90">
        <f>(H7+H11+H29)/(H8+H9+H26+H30)*H39</f>
        <v>16.208213280907955</v>
      </c>
      <c r="I40" s="91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O20" sqref="O20"/>
    </sheetView>
  </sheetViews>
  <sheetFormatPr defaultRowHeight="15" x14ac:dyDescent="0.25"/>
  <sheetData>
    <row r="1" spans="1:9" ht="18.75" x14ac:dyDescent="0.3">
      <c r="A1" s="31" t="s">
        <v>150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56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17" t="s">
        <v>151</v>
      </c>
      <c r="B4" s="18"/>
      <c r="C4" s="18"/>
      <c r="D4" s="18"/>
      <c r="E4" s="18"/>
      <c r="F4" s="18"/>
      <c r="G4" s="19"/>
      <c r="H4" s="20">
        <v>48381.19</v>
      </c>
      <c r="I4" s="21"/>
    </row>
    <row r="5" spans="1:9" x14ac:dyDescent="0.25">
      <c r="A5" s="156"/>
      <c r="B5" s="157"/>
      <c r="C5" s="157"/>
      <c r="D5" s="157"/>
      <c r="E5" s="157"/>
      <c r="F5" s="157"/>
      <c r="G5" s="200"/>
      <c r="H5" s="15"/>
      <c r="I5" s="16"/>
    </row>
    <row r="6" spans="1:9" x14ac:dyDescent="0.25">
      <c r="A6" s="17" t="s">
        <v>152</v>
      </c>
      <c r="B6" s="18"/>
      <c r="C6" s="18"/>
      <c r="D6" s="18"/>
      <c r="E6" s="18"/>
      <c r="F6" s="18"/>
      <c r="G6" s="19"/>
      <c r="H6" s="29">
        <v>33069.31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127937.76</v>
      </c>
      <c r="I7" s="53"/>
    </row>
    <row r="8" spans="1:9" x14ac:dyDescent="0.25">
      <c r="A8" s="49" t="s">
        <v>18</v>
      </c>
      <c r="B8" s="50"/>
      <c r="C8" s="50"/>
      <c r="D8" s="50"/>
      <c r="E8" s="50"/>
      <c r="F8" s="50"/>
      <c r="G8" s="51"/>
      <c r="H8" s="228">
        <v>125550.01</v>
      </c>
      <c r="I8" s="229"/>
    </row>
    <row r="9" spans="1:9" x14ac:dyDescent="0.25">
      <c r="A9" s="70" t="s">
        <v>1</v>
      </c>
      <c r="B9" s="71"/>
      <c r="C9" s="71"/>
      <c r="D9" s="71"/>
      <c r="E9" s="71"/>
      <c r="F9" s="71"/>
      <c r="G9" s="72"/>
      <c r="H9" s="85">
        <v>16080</v>
      </c>
      <c r="I9" s="86"/>
    </row>
    <row r="10" spans="1:9" ht="15.75" thickBot="1" x14ac:dyDescent="0.3">
      <c r="A10" s="43"/>
      <c r="B10" s="142"/>
      <c r="C10" s="142"/>
      <c r="D10" s="142"/>
      <c r="E10" s="142"/>
      <c r="F10" s="142"/>
      <c r="G10" s="44"/>
      <c r="H10" s="43"/>
      <c r="I10" s="44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H12+H13+H14+H15+H17+H18+H20+H21+H22+H23+H24+H25+H19</f>
        <v>150187.56</v>
      </c>
      <c r="I11" s="60"/>
    </row>
    <row r="12" spans="1:9" x14ac:dyDescent="0.25">
      <c r="A12" s="61" t="s">
        <v>153</v>
      </c>
      <c r="B12" s="62"/>
      <c r="C12" s="62"/>
      <c r="D12" s="62"/>
      <c r="E12" s="62"/>
      <c r="F12" s="62"/>
      <c r="G12" s="63"/>
      <c r="H12" s="64">
        <v>3340.02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552.69000000000005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3357.08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84"/>
      <c r="H18" s="15">
        <v>3684.6</v>
      </c>
      <c r="I18" s="16"/>
    </row>
    <row r="19" spans="1:9" x14ac:dyDescent="0.25">
      <c r="A19" s="12" t="s">
        <v>11</v>
      </c>
      <c r="B19" s="13"/>
      <c r="C19" s="13"/>
      <c r="D19" s="13"/>
      <c r="E19" s="13"/>
      <c r="F19" s="13"/>
      <c r="G19" s="14"/>
      <c r="H19" s="54">
        <v>1490.4</v>
      </c>
      <c r="I19" s="55"/>
    </row>
    <row r="20" spans="1:9" x14ac:dyDescent="0.25">
      <c r="A20" s="70" t="s">
        <v>97</v>
      </c>
      <c r="B20" s="71"/>
      <c r="C20" s="71"/>
      <c r="D20" s="71"/>
      <c r="E20" s="71"/>
      <c r="F20" s="71"/>
      <c r="G20" s="72"/>
      <c r="H20" s="85">
        <v>0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3369.5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43">
        <v>41758.800000000003</v>
      </c>
      <c r="I23" s="44"/>
    </row>
    <row r="24" spans="1:9" x14ac:dyDescent="0.25">
      <c r="A24" s="70" t="s">
        <v>136</v>
      </c>
      <c r="B24" s="71"/>
      <c r="C24" s="71"/>
      <c r="D24" s="71"/>
      <c r="E24" s="71"/>
      <c r="F24" s="71"/>
      <c r="G24" s="72"/>
      <c r="H24" s="43">
        <v>70875.649999999994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111">
        <v>21758.82</v>
      </c>
      <c r="I25" s="112"/>
    </row>
    <row r="26" spans="1:9" ht="15.75" thickBot="1" x14ac:dyDescent="0.3">
      <c r="A26" s="56" t="s">
        <v>101</v>
      </c>
      <c r="B26" s="57"/>
      <c r="C26" s="57"/>
      <c r="D26" s="57"/>
      <c r="E26" s="57"/>
      <c r="F26" s="57"/>
      <c r="G26" s="58"/>
      <c r="H26" s="119">
        <v>147819.63</v>
      </c>
      <c r="I26" s="120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 x14ac:dyDescent="0.3">
      <c r="A28" s="2" t="s">
        <v>137</v>
      </c>
      <c r="B28" s="3"/>
      <c r="C28" s="3"/>
      <c r="D28" s="3"/>
      <c r="E28" s="3"/>
      <c r="F28" s="3"/>
      <c r="G28" s="4"/>
      <c r="H28" s="22">
        <v>8282.18</v>
      </c>
      <c r="I28" s="23"/>
    </row>
    <row r="29" spans="1:9" ht="15.75" thickBot="1" x14ac:dyDescent="0.3">
      <c r="A29" s="2" t="s">
        <v>22</v>
      </c>
      <c r="B29" s="3"/>
      <c r="C29" s="3"/>
      <c r="D29" s="3"/>
      <c r="E29" s="3"/>
      <c r="F29" s="3"/>
      <c r="G29" s="4"/>
      <c r="H29" s="22">
        <v>44499.6</v>
      </c>
      <c r="I29" s="23"/>
    </row>
    <row r="30" spans="1:9" ht="15.75" thickBot="1" x14ac:dyDescent="0.3">
      <c r="A30" s="2" t="s">
        <v>23</v>
      </c>
      <c r="B30" s="3"/>
      <c r="C30" s="3"/>
      <c r="D30" s="3"/>
      <c r="E30" s="3"/>
      <c r="F30" s="3"/>
      <c r="G30" s="4"/>
      <c r="H30" s="22">
        <v>43703.18</v>
      </c>
      <c r="I30" s="23"/>
    </row>
    <row r="31" spans="1:9" ht="15.75" thickBot="1" x14ac:dyDescent="0.3">
      <c r="A31" s="104"/>
      <c r="B31" s="147"/>
      <c r="C31" s="147"/>
      <c r="D31" s="147"/>
      <c r="E31" s="147"/>
      <c r="F31" s="147"/>
      <c r="G31" s="105"/>
      <c r="H31" s="116"/>
      <c r="I31" s="117"/>
    </row>
    <row r="32" spans="1:9" ht="15.75" thickBot="1" x14ac:dyDescent="0.3">
      <c r="A32" s="148" t="s">
        <v>8</v>
      </c>
      <c r="B32" s="149"/>
      <c r="C32" s="149"/>
      <c r="D32" s="149"/>
      <c r="E32" s="149"/>
      <c r="F32" s="149"/>
      <c r="G32" s="150"/>
      <c r="H32" s="22">
        <f>H11</f>
        <v>150187.56</v>
      </c>
      <c r="I32" s="105"/>
    </row>
    <row r="33" spans="1:9" x14ac:dyDescent="0.25">
      <c r="A33" s="24"/>
      <c r="B33" s="25"/>
      <c r="C33" s="25"/>
      <c r="D33" s="25"/>
      <c r="E33" s="25"/>
      <c r="F33" s="25"/>
      <c r="G33" s="26"/>
      <c r="H33" s="184"/>
      <c r="I33" s="185"/>
    </row>
    <row r="34" spans="1:9" x14ac:dyDescent="0.25">
      <c r="A34" s="17" t="s">
        <v>154</v>
      </c>
      <c r="B34" s="18"/>
      <c r="C34" s="18"/>
      <c r="D34" s="18"/>
      <c r="E34" s="18"/>
      <c r="F34" s="18"/>
      <c r="G34" s="19"/>
      <c r="H34" s="20">
        <f>H4+H11-H26</f>
        <v>50749.119999999995</v>
      </c>
      <c r="I34" s="21"/>
    </row>
    <row r="35" spans="1:9" x14ac:dyDescent="0.25">
      <c r="A35" s="17" t="s">
        <v>86</v>
      </c>
      <c r="B35" s="18"/>
      <c r="C35" s="18"/>
      <c r="D35" s="18"/>
      <c r="E35" s="18"/>
      <c r="F35" s="18"/>
      <c r="G35" s="19"/>
      <c r="H35" s="29">
        <f>H6+H8+H9-H7</f>
        <v>46761.560000000012</v>
      </c>
      <c r="I35" s="48"/>
    </row>
    <row r="36" spans="1:9" x14ac:dyDescent="0.25">
      <c r="A36" s="17" t="s">
        <v>129</v>
      </c>
      <c r="B36" s="18"/>
      <c r="C36" s="18"/>
      <c r="D36" s="18"/>
      <c r="E36" s="18"/>
      <c r="F36" s="18"/>
      <c r="G36" s="19"/>
      <c r="H36" s="29">
        <f>H28+H29-H30</f>
        <v>9078.5999999999985</v>
      </c>
      <c r="I36" s="48"/>
    </row>
    <row r="37" spans="1:9" x14ac:dyDescent="0.25">
      <c r="A37" s="41"/>
      <c r="B37" s="42"/>
      <c r="C37" s="42"/>
      <c r="D37" s="42"/>
      <c r="E37" s="42"/>
      <c r="F37" s="42"/>
      <c r="G37" s="30"/>
      <c r="H37" s="41"/>
      <c r="I37" s="30"/>
    </row>
    <row r="38" spans="1:9" x14ac:dyDescent="0.25">
      <c r="A38" s="12" t="s">
        <v>13</v>
      </c>
      <c r="B38" s="13"/>
      <c r="C38" s="13"/>
      <c r="D38" s="13"/>
      <c r="E38" s="13"/>
      <c r="F38" s="13"/>
      <c r="G38" s="14"/>
      <c r="H38" s="184"/>
      <c r="I38" s="185"/>
    </row>
    <row r="39" spans="1:9" x14ac:dyDescent="0.25">
      <c r="A39" s="70" t="s">
        <v>9</v>
      </c>
      <c r="B39" s="71"/>
      <c r="C39" s="71"/>
      <c r="D39" s="71"/>
      <c r="E39" s="71"/>
      <c r="F39" s="71"/>
      <c r="G39" s="72"/>
      <c r="H39" s="29">
        <v>14.5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9"/>
      <c r="H40" s="231">
        <f>(H7+H11+H29)/(H8+H9+H26+H30)*H39</f>
        <v>14.041788209987235</v>
      </c>
      <c r="I40" s="232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K17" sqref="K17"/>
    </sheetView>
  </sheetViews>
  <sheetFormatPr defaultRowHeight="15" x14ac:dyDescent="0.25"/>
  <sheetData>
    <row r="1" spans="1:9" ht="18.75" x14ac:dyDescent="0.3">
      <c r="A1" s="31" t="s">
        <v>155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17" t="s">
        <v>70</v>
      </c>
      <c r="B4" s="18"/>
      <c r="C4" s="18"/>
      <c r="D4" s="18"/>
      <c r="E4" s="18"/>
      <c r="F4" s="18"/>
      <c r="G4" s="18"/>
      <c r="H4" s="20">
        <v>161288.56</v>
      </c>
      <c r="I4" s="107"/>
    </row>
    <row r="5" spans="1:9" x14ac:dyDescent="0.25">
      <c r="A5" s="41"/>
      <c r="B5" s="42"/>
      <c r="C5" s="42"/>
      <c r="D5" s="42"/>
      <c r="E5" s="42"/>
      <c r="F5" s="42"/>
      <c r="G5" s="30"/>
      <c r="H5" s="41"/>
      <c r="I5" s="30"/>
    </row>
    <row r="6" spans="1:9" x14ac:dyDescent="0.25">
      <c r="A6" s="17" t="s">
        <v>73</v>
      </c>
      <c r="B6" s="18"/>
      <c r="C6" s="18"/>
      <c r="D6" s="18"/>
      <c r="E6" s="18"/>
      <c r="F6" s="18"/>
      <c r="G6" s="19"/>
      <c r="H6" s="41">
        <v>4332.54</v>
      </c>
      <c r="I6" s="30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220502.59</v>
      </c>
      <c r="I7" s="53"/>
    </row>
    <row r="8" spans="1:9" x14ac:dyDescent="0.25">
      <c r="A8" s="70" t="s">
        <v>18</v>
      </c>
      <c r="B8" s="71"/>
      <c r="C8" s="71"/>
      <c r="D8" s="71"/>
      <c r="E8" s="71"/>
      <c r="F8" s="71"/>
      <c r="G8" s="72"/>
      <c r="H8" s="15">
        <v>203539.73</v>
      </c>
      <c r="I8" s="16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4080</v>
      </c>
      <c r="I9" s="86"/>
    </row>
    <row r="10" spans="1:9" ht="15.75" thickBot="1" x14ac:dyDescent="0.3">
      <c r="A10" s="70"/>
      <c r="B10" s="71"/>
      <c r="C10" s="71"/>
      <c r="D10" s="71"/>
      <c r="E10" s="71"/>
      <c r="F10" s="71"/>
      <c r="G10" s="72"/>
      <c r="H10" s="43"/>
      <c r="I10" s="44"/>
    </row>
    <row r="11" spans="1:9" ht="15.75" thickBot="1" x14ac:dyDescent="0.3">
      <c r="A11" s="56" t="s">
        <v>156</v>
      </c>
      <c r="B11" s="57"/>
      <c r="C11" s="57"/>
      <c r="D11" s="57"/>
      <c r="E11" s="57"/>
      <c r="F11" s="57"/>
      <c r="G11" s="143"/>
      <c r="H11" s="59">
        <f>H12+H13+H14+H15+H17+H18+H20+H21+H22+H23+H24+H25+H19</f>
        <v>264600.51</v>
      </c>
      <c r="I11" s="60"/>
    </row>
    <row r="12" spans="1:9" x14ac:dyDescent="0.25">
      <c r="A12" s="61" t="s">
        <v>157</v>
      </c>
      <c r="B12" s="62"/>
      <c r="C12" s="62"/>
      <c r="D12" s="62"/>
      <c r="E12" s="62"/>
      <c r="F12" s="62"/>
      <c r="G12" s="62"/>
      <c r="H12" s="64">
        <v>14753.48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4"/>
      <c r="H13" s="15">
        <v>856.33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4"/>
      <c r="H14" s="15">
        <v>5201.42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145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145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4"/>
      <c r="H17" s="15">
        <v>0</v>
      </c>
      <c r="I17" s="16"/>
    </row>
    <row r="18" spans="1:9" x14ac:dyDescent="0.25">
      <c r="A18" s="253" t="s">
        <v>5</v>
      </c>
      <c r="B18" s="254"/>
      <c r="C18" s="254"/>
      <c r="D18" s="254"/>
      <c r="E18" s="254"/>
      <c r="F18" s="254"/>
      <c r="G18" s="278"/>
      <c r="H18" s="15">
        <v>5708.88</v>
      </c>
      <c r="I18" s="16"/>
    </row>
    <row r="19" spans="1:9" x14ac:dyDescent="0.25">
      <c r="A19" s="12" t="s">
        <v>11</v>
      </c>
      <c r="B19" s="13"/>
      <c r="C19" s="13"/>
      <c r="D19" s="13"/>
      <c r="E19" s="13"/>
      <c r="F19" s="13"/>
      <c r="G19" s="14"/>
      <c r="H19" s="85">
        <v>5220</v>
      </c>
      <c r="I19" s="86"/>
    </row>
    <row r="20" spans="1:9" x14ac:dyDescent="0.25">
      <c r="A20" s="70" t="s">
        <v>58</v>
      </c>
      <c r="B20" s="71"/>
      <c r="C20" s="71"/>
      <c r="D20" s="71"/>
      <c r="E20" s="71"/>
      <c r="F20" s="71"/>
      <c r="G20" s="71"/>
      <c r="H20" s="85">
        <v>3664.25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1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1"/>
      <c r="H22" s="111">
        <v>7233.14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1"/>
      <c r="H23" s="43">
        <v>64700.639999999999</v>
      </c>
      <c r="I23" s="44"/>
    </row>
    <row r="24" spans="1:9" x14ac:dyDescent="0.25">
      <c r="A24" s="70" t="s">
        <v>12</v>
      </c>
      <c r="B24" s="71"/>
      <c r="C24" s="71"/>
      <c r="D24" s="71"/>
      <c r="E24" s="71"/>
      <c r="F24" s="71"/>
      <c r="G24" s="71"/>
      <c r="H24" s="43">
        <v>120323.16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1"/>
      <c r="H25" s="111">
        <v>36939.21</v>
      </c>
      <c r="I25" s="112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119">
        <v>247665.71</v>
      </c>
      <c r="I26" s="120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x14ac:dyDescent="0.25">
      <c r="A28" s="242" t="s">
        <v>59</v>
      </c>
      <c r="B28" s="243"/>
      <c r="C28" s="243"/>
      <c r="D28" s="243"/>
      <c r="E28" s="243"/>
      <c r="F28" s="243"/>
      <c r="G28" s="244"/>
      <c r="H28" s="131">
        <v>18406.61</v>
      </c>
      <c r="I28" s="132"/>
    </row>
    <row r="29" spans="1:9" x14ac:dyDescent="0.25">
      <c r="A29" s="17" t="s">
        <v>22</v>
      </c>
      <c r="B29" s="18"/>
      <c r="C29" s="18"/>
      <c r="D29" s="18"/>
      <c r="E29" s="18"/>
      <c r="F29" s="18"/>
      <c r="G29" s="19"/>
      <c r="H29" s="29">
        <v>57521.85</v>
      </c>
      <c r="I29" s="48"/>
    </row>
    <row r="30" spans="1:9" ht="15.75" thickBot="1" x14ac:dyDescent="0.3">
      <c r="A30" s="135" t="s">
        <v>23</v>
      </c>
      <c r="B30" s="136"/>
      <c r="C30" s="136"/>
      <c r="D30" s="136"/>
      <c r="E30" s="136"/>
      <c r="F30" s="136"/>
      <c r="G30" s="137"/>
      <c r="H30" s="214">
        <v>53487.360000000001</v>
      </c>
      <c r="I30" s="215"/>
    </row>
    <row r="31" spans="1:9" ht="15.75" thickBot="1" x14ac:dyDescent="0.3">
      <c r="A31" s="303"/>
      <c r="B31" s="304"/>
      <c r="C31" s="304"/>
      <c r="D31" s="304"/>
      <c r="E31" s="304"/>
      <c r="F31" s="304"/>
      <c r="G31" s="305"/>
      <c r="H31" s="245"/>
      <c r="I31" s="246"/>
    </row>
    <row r="32" spans="1:9" ht="15.75" thickBot="1" x14ac:dyDescent="0.3">
      <c r="A32" s="148" t="s">
        <v>8</v>
      </c>
      <c r="B32" s="149"/>
      <c r="C32" s="149"/>
      <c r="D32" s="149"/>
      <c r="E32" s="149"/>
      <c r="F32" s="149"/>
      <c r="G32" s="149"/>
      <c r="H32" s="22">
        <f>H11</f>
        <v>264600.51</v>
      </c>
      <c r="I32" s="23"/>
    </row>
    <row r="33" spans="1:9" x14ac:dyDescent="0.25">
      <c r="A33" s="111"/>
      <c r="B33" s="167"/>
      <c r="C33" s="167"/>
      <c r="D33" s="167"/>
      <c r="E33" s="167"/>
      <c r="F33" s="167"/>
      <c r="G33" s="167"/>
      <c r="H33" s="184"/>
      <c r="I33" s="185"/>
    </row>
    <row r="34" spans="1:9" x14ac:dyDescent="0.25">
      <c r="A34" s="17" t="s">
        <v>30</v>
      </c>
      <c r="B34" s="18"/>
      <c r="C34" s="18"/>
      <c r="D34" s="18"/>
      <c r="E34" s="18"/>
      <c r="F34" s="18"/>
      <c r="G34" s="18"/>
      <c r="H34" s="29">
        <f>H4+H11-H26</f>
        <v>178223.36000000002</v>
      </c>
      <c r="I34" s="48"/>
    </row>
    <row r="35" spans="1:9" x14ac:dyDescent="0.25">
      <c r="A35" s="17" t="s">
        <v>31</v>
      </c>
      <c r="B35" s="18"/>
      <c r="C35" s="18"/>
      <c r="D35" s="18"/>
      <c r="E35" s="18"/>
      <c r="F35" s="18"/>
      <c r="G35" s="18"/>
      <c r="H35" s="29">
        <f>H7-H8-H9-H6</f>
        <v>8550.3199999999852</v>
      </c>
      <c r="I35" s="48"/>
    </row>
    <row r="36" spans="1:9" x14ac:dyDescent="0.25">
      <c r="A36" s="75" t="s">
        <v>158</v>
      </c>
      <c r="B36" s="18"/>
      <c r="C36" s="18"/>
      <c r="D36" s="18"/>
      <c r="E36" s="18"/>
      <c r="F36" s="18"/>
      <c r="G36" s="18"/>
      <c r="H36" s="29">
        <f>H28+H29-H30</f>
        <v>22441.099999999991</v>
      </c>
      <c r="I36" s="48"/>
    </row>
    <row r="37" spans="1:9" x14ac:dyDescent="0.25">
      <c r="A37" s="41"/>
      <c r="B37" s="42"/>
      <c r="C37" s="42"/>
      <c r="D37" s="42"/>
      <c r="E37" s="42"/>
      <c r="F37" s="42"/>
      <c r="G37" s="42"/>
      <c r="H37" s="41"/>
      <c r="I37" s="30"/>
    </row>
    <row r="38" spans="1:9" x14ac:dyDescent="0.25">
      <c r="A38" s="306" t="s">
        <v>13</v>
      </c>
      <c r="B38" s="307"/>
      <c r="C38" s="307"/>
      <c r="D38" s="307"/>
      <c r="E38" s="307"/>
      <c r="F38" s="307"/>
      <c r="G38" s="307"/>
      <c r="H38" s="43"/>
      <c r="I38" s="44"/>
    </row>
    <row r="39" spans="1:9" x14ac:dyDescent="0.25">
      <c r="A39" s="70" t="s">
        <v>9</v>
      </c>
      <c r="B39" s="71"/>
      <c r="C39" s="71"/>
      <c r="D39" s="71"/>
      <c r="E39" s="71"/>
      <c r="F39" s="71"/>
      <c r="G39" s="71"/>
      <c r="H39" s="29">
        <v>14.15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8"/>
      <c r="H40" s="90">
        <f>(H7+H11+H29)/(H8+H9+H26+H30)*H39</f>
        <v>15.091496720146989</v>
      </c>
      <c r="I40" s="91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M15" sqref="M15"/>
    </sheetView>
  </sheetViews>
  <sheetFormatPr defaultRowHeight="15" x14ac:dyDescent="0.25"/>
  <sheetData>
    <row r="1" spans="1:9" ht="18.75" x14ac:dyDescent="0.3">
      <c r="A1" s="31" t="s">
        <v>159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x14ac:dyDescent="0.25">
      <c r="A3" s="24"/>
      <c r="B3" s="25"/>
      <c r="C3" s="25"/>
      <c r="D3" s="25"/>
      <c r="E3" s="25"/>
      <c r="F3" s="25"/>
      <c r="G3" s="26"/>
      <c r="H3" s="36" t="s">
        <v>0</v>
      </c>
      <c r="I3" s="37"/>
    </row>
    <row r="4" spans="1:9" x14ac:dyDescent="0.25">
      <c r="A4" s="17" t="s">
        <v>92</v>
      </c>
      <c r="B4" s="18"/>
      <c r="C4" s="18"/>
      <c r="D4" s="18"/>
      <c r="E4" s="18"/>
      <c r="F4" s="18"/>
      <c r="G4" s="19"/>
      <c r="H4" s="29">
        <v>83107.95</v>
      </c>
      <c r="I4" s="30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17" t="s">
        <v>34</v>
      </c>
      <c r="B6" s="18"/>
      <c r="C6" s="18"/>
      <c r="D6" s="18"/>
      <c r="E6" s="18"/>
      <c r="F6" s="18"/>
      <c r="G6" s="19"/>
      <c r="H6" s="41">
        <v>45690.31</v>
      </c>
      <c r="I6" s="30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172">
        <v>295819.38</v>
      </c>
      <c r="I7" s="173"/>
    </row>
    <row r="8" spans="1:9" x14ac:dyDescent="0.25">
      <c r="A8" s="70" t="s">
        <v>18</v>
      </c>
      <c r="B8" s="71"/>
      <c r="C8" s="71"/>
      <c r="D8" s="71"/>
      <c r="E8" s="71"/>
      <c r="F8" s="71"/>
      <c r="G8" s="72"/>
      <c r="H8" s="15">
        <v>284946.63</v>
      </c>
      <c r="I8" s="16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5760</v>
      </c>
      <c r="I9" s="86"/>
    </row>
    <row r="10" spans="1:9" ht="15.75" thickBot="1" x14ac:dyDescent="0.3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H12+H13+H14+H15+H17+H18+H20+H21+H22+H23+H24+H25+H19</f>
        <v>422149.76</v>
      </c>
      <c r="I11" s="60"/>
    </row>
    <row r="12" spans="1:9" x14ac:dyDescent="0.25">
      <c r="A12" s="61" t="s">
        <v>110</v>
      </c>
      <c r="B12" s="62"/>
      <c r="C12" s="62"/>
      <c r="D12" s="62"/>
      <c r="E12" s="62"/>
      <c r="F12" s="62"/>
      <c r="G12" s="63"/>
      <c r="H12" s="64">
        <v>1480.67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1130.06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6864.06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08" t="s">
        <v>26</v>
      </c>
      <c r="B17" s="109"/>
      <c r="C17" s="109"/>
      <c r="D17" s="109"/>
      <c r="E17" s="109"/>
      <c r="F17" s="109"/>
      <c r="G17" s="110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84"/>
      <c r="H18" s="15">
        <v>7533.72</v>
      </c>
      <c r="I18" s="16"/>
    </row>
    <row r="19" spans="1:9" x14ac:dyDescent="0.25">
      <c r="A19" s="12" t="s">
        <v>11</v>
      </c>
      <c r="B19" s="13"/>
      <c r="C19" s="13"/>
      <c r="D19" s="13"/>
      <c r="E19" s="13"/>
      <c r="F19" s="13"/>
      <c r="G19" s="14"/>
      <c r="H19" s="85">
        <v>0</v>
      </c>
      <c r="I19" s="86"/>
    </row>
    <row r="20" spans="1:9" x14ac:dyDescent="0.25">
      <c r="A20" s="70" t="s">
        <v>58</v>
      </c>
      <c r="B20" s="71"/>
      <c r="C20" s="71"/>
      <c r="D20" s="71"/>
      <c r="E20" s="71"/>
      <c r="F20" s="71"/>
      <c r="G20" s="72"/>
      <c r="H20" s="85">
        <v>11140.53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12050.41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43">
        <v>85382.16</v>
      </c>
      <c r="I23" s="44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43">
        <v>226907.54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111">
        <v>69660.61</v>
      </c>
      <c r="I25" s="112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416067.45</v>
      </c>
      <c r="I26" s="79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x14ac:dyDescent="0.25">
      <c r="A28" s="38" t="s">
        <v>128</v>
      </c>
      <c r="B28" s="39"/>
      <c r="C28" s="39"/>
      <c r="D28" s="39"/>
      <c r="E28" s="39"/>
      <c r="F28" s="39"/>
      <c r="G28" s="40"/>
      <c r="H28" s="131">
        <v>14924.3</v>
      </c>
      <c r="I28" s="132"/>
    </row>
    <row r="29" spans="1:9" x14ac:dyDescent="0.25">
      <c r="A29" s="17" t="s">
        <v>22</v>
      </c>
      <c r="B29" s="18"/>
      <c r="C29" s="18"/>
      <c r="D29" s="18"/>
      <c r="E29" s="18"/>
      <c r="F29" s="18"/>
      <c r="G29" s="19"/>
      <c r="H29" s="29">
        <v>77169.78</v>
      </c>
      <c r="I29" s="48"/>
    </row>
    <row r="30" spans="1:9" ht="15.75" thickBot="1" x14ac:dyDescent="0.3">
      <c r="A30" s="135" t="s">
        <v>23</v>
      </c>
      <c r="B30" s="136"/>
      <c r="C30" s="136"/>
      <c r="D30" s="136"/>
      <c r="E30" s="136"/>
      <c r="F30" s="136"/>
      <c r="G30" s="137"/>
      <c r="H30" s="214">
        <v>74333.460000000006</v>
      </c>
      <c r="I30" s="215"/>
    </row>
    <row r="31" spans="1:9" ht="15.75" thickBot="1" x14ac:dyDescent="0.3">
      <c r="A31" s="151"/>
      <c r="B31" s="152"/>
      <c r="C31" s="152"/>
      <c r="D31" s="152"/>
      <c r="E31" s="152"/>
      <c r="F31" s="152"/>
      <c r="G31" s="153"/>
      <c r="H31" s="273"/>
      <c r="I31" s="274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4"/>
      <c r="H32" s="22">
        <f>H11</f>
        <v>422149.76</v>
      </c>
      <c r="I32" s="23"/>
    </row>
    <row r="33" spans="1:9" x14ac:dyDescent="0.25">
      <c r="A33" s="24"/>
      <c r="B33" s="25"/>
      <c r="C33" s="25"/>
      <c r="D33" s="25"/>
      <c r="E33" s="25"/>
      <c r="F33" s="25"/>
      <c r="G33" s="26"/>
      <c r="H33" s="27"/>
      <c r="I33" s="28"/>
    </row>
    <row r="34" spans="1:9" x14ac:dyDescent="0.25">
      <c r="A34" s="17" t="s">
        <v>94</v>
      </c>
      <c r="B34" s="18"/>
      <c r="C34" s="18"/>
      <c r="D34" s="18"/>
      <c r="E34" s="18"/>
      <c r="F34" s="18"/>
      <c r="G34" s="19"/>
      <c r="H34" s="29">
        <f>H4+H11-H26</f>
        <v>89190.260000000009</v>
      </c>
      <c r="I34" s="48"/>
    </row>
    <row r="35" spans="1:9" x14ac:dyDescent="0.25">
      <c r="A35" s="17" t="s">
        <v>95</v>
      </c>
      <c r="B35" s="18"/>
      <c r="C35" s="18"/>
      <c r="D35" s="18"/>
      <c r="E35" s="18"/>
      <c r="F35" s="18"/>
      <c r="G35" s="19"/>
      <c r="H35" s="29">
        <f>H6+H7-H8-H9</f>
        <v>50803.06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9"/>
      <c r="H36" s="29">
        <f>H28+H29-H30</f>
        <v>17760.619999999995</v>
      </c>
      <c r="I36" s="48"/>
    </row>
    <row r="37" spans="1:9" x14ac:dyDescent="0.25">
      <c r="A37" s="76"/>
      <c r="B37" s="77"/>
      <c r="C37" s="77"/>
      <c r="D37" s="77"/>
      <c r="E37" s="77"/>
      <c r="F37" s="77"/>
      <c r="G37" s="78"/>
      <c r="H37" s="76"/>
      <c r="I37" s="78"/>
    </row>
    <row r="38" spans="1:9" x14ac:dyDescent="0.25">
      <c r="A38" s="225" t="s">
        <v>13</v>
      </c>
      <c r="B38" s="226"/>
      <c r="C38" s="226"/>
      <c r="D38" s="226"/>
      <c r="E38" s="226"/>
      <c r="F38" s="226"/>
      <c r="G38" s="227"/>
      <c r="H38" s="15"/>
      <c r="I38" s="16"/>
    </row>
    <row r="39" spans="1:9" x14ac:dyDescent="0.25">
      <c r="A39" s="70" t="s">
        <v>9</v>
      </c>
      <c r="B39" s="71"/>
      <c r="C39" s="71"/>
      <c r="D39" s="71"/>
      <c r="E39" s="71"/>
      <c r="F39" s="71"/>
      <c r="G39" s="72"/>
      <c r="H39" s="29">
        <v>15.65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9"/>
      <c r="H40" s="308">
        <f>(H7+H11+H29)/(H8+H9+H26+H30)*H39</f>
        <v>15.931127867489286</v>
      </c>
      <c r="I40" s="274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K20" sqref="K20"/>
    </sheetView>
  </sheetViews>
  <sheetFormatPr defaultRowHeight="15" x14ac:dyDescent="0.25"/>
  <sheetData>
    <row r="1" spans="1:9" ht="18.75" x14ac:dyDescent="0.3">
      <c r="A1" s="31" t="s">
        <v>42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43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36" t="s">
        <v>0</v>
      </c>
      <c r="I3" s="37"/>
    </row>
    <row r="4" spans="1:9" x14ac:dyDescent="0.25">
      <c r="A4" s="38" t="s">
        <v>44</v>
      </c>
      <c r="B4" s="39"/>
      <c r="C4" s="39"/>
      <c r="D4" s="39"/>
      <c r="E4" s="39"/>
      <c r="F4" s="39"/>
      <c r="G4" s="40"/>
      <c r="H4" s="41">
        <v>0</v>
      </c>
      <c r="I4" s="30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45" t="s">
        <v>45</v>
      </c>
      <c r="B6" s="46"/>
      <c r="C6" s="46"/>
      <c r="D6" s="46"/>
      <c r="E6" s="46"/>
      <c r="F6" s="46"/>
      <c r="G6" s="47"/>
      <c r="H6" s="29">
        <v>0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113762.48</v>
      </c>
      <c r="I7" s="53"/>
    </row>
    <row r="8" spans="1:9" x14ac:dyDescent="0.25">
      <c r="A8" s="12" t="s">
        <v>18</v>
      </c>
      <c r="B8" s="13"/>
      <c r="C8" s="13"/>
      <c r="D8" s="13"/>
      <c r="E8" s="13"/>
      <c r="F8" s="13"/>
      <c r="G8" s="14"/>
      <c r="H8" s="52">
        <v>87178.97</v>
      </c>
      <c r="I8" s="5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52">
        <v>1920</v>
      </c>
      <c r="I9" s="53"/>
    </row>
    <row r="10" spans="1:9" ht="15.75" thickBot="1" x14ac:dyDescent="0.3">
      <c r="A10" s="41"/>
      <c r="B10" s="42"/>
      <c r="C10" s="42"/>
      <c r="D10" s="42"/>
      <c r="E10" s="42"/>
      <c r="F10" s="42"/>
      <c r="G10" s="30"/>
      <c r="H10" s="29"/>
      <c r="I10" s="48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H12+H13+H14+H17+H18+H20+H22+H23+H24+H25+H19</f>
        <v>185899.84</v>
      </c>
      <c r="I11" s="60"/>
    </row>
    <row r="12" spans="1:9" x14ac:dyDescent="0.25">
      <c r="A12" s="61" t="s">
        <v>46</v>
      </c>
      <c r="B12" s="62"/>
      <c r="C12" s="62"/>
      <c r="D12" s="62"/>
      <c r="E12" s="62"/>
      <c r="F12" s="62"/>
      <c r="G12" s="63"/>
      <c r="H12" s="64">
        <v>25285.22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736.61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3232.37</v>
      </c>
      <c r="I14" s="16"/>
    </row>
    <row r="15" spans="1:9" x14ac:dyDescent="0.25">
      <c r="A15" s="66" t="s">
        <v>47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28</v>
      </c>
      <c r="B17" s="13"/>
      <c r="C17" s="13"/>
      <c r="D17" s="13"/>
      <c r="E17" s="13"/>
      <c r="F17" s="13"/>
      <c r="G17" s="14"/>
      <c r="H17" s="15">
        <v>874</v>
      </c>
      <c r="I17" s="16"/>
    </row>
    <row r="18" spans="1:9" x14ac:dyDescent="0.25">
      <c r="A18" s="70" t="s">
        <v>26</v>
      </c>
      <c r="B18" s="71"/>
      <c r="C18" s="71"/>
      <c r="D18" s="71"/>
      <c r="E18" s="71"/>
      <c r="F18" s="71"/>
      <c r="G18" s="72"/>
      <c r="H18" s="54">
        <v>0</v>
      </c>
      <c r="I18" s="55"/>
    </row>
    <row r="19" spans="1:9" x14ac:dyDescent="0.25">
      <c r="A19" s="82" t="s">
        <v>5</v>
      </c>
      <c r="B19" s="83"/>
      <c r="C19" s="83"/>
      <c r="D19" s="83"/>
      <c r="E19" s="83"/>
      <c r="F19" s="83"/>
      <c r="G19" s="84"/>
      <c r="H19" s="15">
        <v>3287.16</v>
      </c>
      <c r="I19" s="16"/>
    </row>
    <row r="20" spans="1:9" x14ac:dyDescent="0.25">
      <c r="A20" s="12" t="s">
        <v>48</v>
      </c>
      <c r="B20" s="13"/>
      <c r="C20" s="13"/>
      <c r="D20" s="13"/>
      <c r="E20" s="13"/>
      <c r="F20" s="13"/>
      <c r="G20" s="14"/>
      <c r="H20" s="85">
        <v>8580.56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49</v>
      </c>
      <c r="B22" s="71"/>
      <c r="C22" s="71"/>
      <c r="D22" s="71"/>
      <c r="E22" s="71"/>
      <c r="F22" s="71"/>
      <c r="G22" s="72"/>
      <c r="H22" s="73">
        <v>7036.6</v>
      </c>
      <c r="I22" s="74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85">
        <v>55881.72</v>
      </c>
      <c r="I23" s="86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43">
        <v>61962.97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73">
        <v>19022.63</v>
      </c>
      <c r="I25" s="74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142459.38</v>
      </c>
      <c r="I26" s="79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 x14ac:dyDescent="0.3">
      <c r="A28" s="2" t="s">
        <v>50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 ht="15.75" thickBot="1" x14ac:dyDescent="0.3">
      <c r="A29" s="2" t="s">
        <v>22</v>
      </c>
      <c r="B29" s="3"/>
      <c r="C29" s="3"/>
      <c r="D29" s="3"/>
      <c r="E29" s="3"/>
      <c r="F29" s="3"/>
      <c r="G29" s="4"/>
      <c r="H29" s="95">
        <v>43587.199999999997</v>
      </c>
      <c r="I29" s="96"/>
    </row>
    <row r="30" spans="1:9" ht="15.75" thickBot="1" x14ac:dyDescent="0.3">
      <c r="A30" s="2" t="s">
        <v>23</v>
      </c>
      <c r="B30" s="3"/>
      <c r="C30" s="3"/>
      <c r="D30" s="3"/>
      <c r="E30" s="3"/>
      <c r="F30" s="3"/>
      <c r="G30" s="4"/>
      <c r="H30" s="97">
        <v>33401.919999999998</v>
      </c>
      <c r="I30" s="98"/>
    </row>
    <row r="31" spans="1:9" ht="15.75" thickBot="1" x14ac:dyDescent="0.3">
      <c r="A31" s="99"/>
      <c r="B31" s="100"/>
      <c r="C31" s="100"/>
      <c r="D31" s="100"/>
      <c r="E31" s="100"/>
      <c r="F31" s="100"/>
      <c r="G31" s="101"/>
      <c r="H31" s="102"/>
      <c r="I31" s="103"/>
    </row>
    <row r="32" spans="1:9" ht="15.75" thickBot="1" x14ac:dyDescent="0.3">
      <c r="A32" s="2" t="s">
        <v>51</v>
      </c>
      <c r="B32" s="3"/>
      <c r="C32" s="3"/>
      <c r="D32" s="3"/>
      <c r="E32" s="3"/>
      <c r="F32" s="3"/>
      <c r="G32" s="4"/>
      <c r="H32" s="22">
        <v>0</v>
      </c>
      <c r="I32" s="23"/>
    </row>
    <row r="33" spans="1:9" ht="15.75" thickBot="1" x14ac:dyDescent="0.3">
      <c r="A33" s="2" t="s">
        <v>52</v>
      </c>
      <c r="B33" s="3"/>
      <c r="C33" s="3"/>
      <c r="D33" s="3"/>
      <c r="E33" s="3"/>
      <c r="F33" s="3"/>
      <c r="G33" s="4"/>
      <c r="H33" s="95">
        <v>23456.720000000001</v>
      </c>
      <c r="I33" s="96"/>
    </row>
    <row r="34" spans="1:9" ht="15.75" thickBot="1" x14ac:dyDescent="0.3">
      <c r="A34" s="2" t="s">
        <v>53</v>
      </c>
      <c r="B34" s="3"/>
      <c r="C34" s="3"/>
      <c r="D34" s="3"/>
      <c r="E34" s="3"/>
      <c r="F34" s="3"/>
      <c r="G34" s="4"/>
      <c r="H34" s="97">
        <v>17537.11</v>
      </c>
      <c r="I34" s="98"/>
    </row>
    <row r="35" spans="1:9" ht="15.75" thickBot="1" x14ac:dyDescent="0.3">
      <c r="A35" s="7"/>
      <c r="B35" s="8"/>
      <c r="C35" s="8"/>
      <c r="D35" s="8"/>
      <c r="E35" s="8"/>
      <c r="F35" s="8"/>
      <c r="G35" s="9"/>
      <c r="H35" s="10"/>
      <c r="I35" s="11"/>
    </row>
    <row r="36" spans="1:9" ht="15.75" thickBot="1" x14ac:dyDescent="0.3">
      <c r="A36" s="2" t="s">
        <v>8</v>
      </c>
      <c r="B36" s="3"/>
      <c r="C36" s="3"/>
      <c r="D36" s="3"/>
      <c r="E36" s="3"/>
      <c r="F36" s="3"/>
      <c r="G36" s="4"/>
      <c r="H36" s="22">
        <f>H11</f>
        <v>185899.84</v>
      </c>
      <c r="I36" s="23"/>
    </row>
    <row r="37" spans="1:9" x14ac:dyDescent="0.25">
      <c r="A37" s="24"/>
      <c r="B37" s="25"/>
      <c r="C37" s="25"/>
      <c r="D37" s="25"/>
      <c r="E37" s="25"/>
      <c r="F37" s="25"/>
      <c r="G37" s="26"/>
      <c r="H37" s="27"/>
      <c r="I37" s="28"/>
    </row>
    <row r="38" spans="1:9" x14ac:dyDescent="0.25">
      <c r="A38" s="17" t="s">
        <v>30</v>
      </c>
      <c r="B38" s="18"/>
      <c r="C38" s="18"/>
      <c r="D38" s="18"/>
      <c r="E38" s="18"/>
      <c r="F38" s="18"/>
      <c r="G38" s="19"/>
      <c r="H38" s="29">
        <f>H4+H11-H26</f>
        <v>43440.459999999992</v>
      </c>
      <c r="I38" s="30"/>
    </row>
    <row r="39" spans="1:9" x14ac:dyDescent="0.25">
      <c r="A39" s="17" t="s">
        <v>31</v>
      </c>
      <c r="B39" s="18"/>
      <c r="C39" s="18"/>
      <c r="D39" s="18"/>
      <c r="E39" s="18"/>
      <c r="F39" s="18"/>
      <c r="G39" s="19"/>
      <c r="H39" s="20">
        <f>H6+H7-H8-H9</f>
        <v>24663.509999999995</v>
      </c>
      <c r="I39" s="21"/>
    </row>
    <row r="40" spans="1:9" x14ac:dyDescent="0.25">
      <c r="A40" s="75" t="s">
        <v>32</v>
      </c>
      <c r="B40" s="18"/>
      <c r="C40" s="18"/>
      <c r="D40" s="18"/>
      <c r="E40" s="18"/>
      <c r="F40" s="18"/>
      <c r="G40" s="18"/>
      <c r="H40" s="29">
        <f>H28+H29-H30</f>
        <v>10185.279999999999</v>
      </c>
      <c r="I40" s="48"/>
    </row>
    <row r="41" spans="1:9" x14ac:dyDescent="0.25">
      <c r="A41" s="75" t="s">
        <v>54</v>
      </c>
      <c r="B41" s="18"/>
      <c r="C41" s="18"/>
      <c r="D41" s="18"/>
      <c r="E41" s="18"/>
      <c r="F41" s="18"/>
      <c r="G41" s="18"/>
      <c r="H41" s="29">
        <f>H33-H34</f>
        <v>5919.6100000000006</v>
      </c>
      <c r="I41" s="48"/>
    </row>
    <row r="42" spans="1:9" x14ac:dyDescent="0.25">
      <c r="A42" s="76"/>
      <c r="B42" s="77"/>
      <c r="C42" s="77"/>
      <c r="D42" s="77"/>
      <c r="E42" s="77"/>
      <c r="F42" s="77"/>
      <c r="G42" s="78"/>
      <c r="H42" s="76"/>
      <c r="I42" s="78"/>
    </row>
    <row r="43" spans="1:9" x14ac:dyDescent="0.25">
      <c r="A43" s="12" t="s">
        <v>13</v>
      </c>
      <c r="B43" s="13"/>
      <c r="C43" s="13"/>
      <c r="D43" s="13"/>
      <c r="E43" s="13"/>
      <c r="F43" s="13"/>
      <c r="G43" s="14"/>
      <c r="H43" s="15"/>
      <c r="I43" s="16"/>
    </row>
    <row r="44" spans="1:9" x14ac:dyDescent="0.25">
      <c r="A44" s="70" t="s">
        <v>9</v>
      </c>
      <c r="B44" s="71"/>
      <c r="C44" s="71"/>
      <c r="D44" s="71"/>
      <c r="E44" s="71"/>
      <c r="F44" s="71"/>
      <c r="G44" s="72"/>
      <c r="H44" s="29">
        <v>16.8</v>
      </c>
      <c r="I44" s="48"/>
    </row>
    <row r="45" spans="1:9" ht="15.75" thickBot="1" x14ac:dyDescent="0.3">
      <c r="A45" s="87" t="s">
        <v>15</v>
      </c>
      <c r="B45" s="88"/>
      <c r="C45" s="88"/>
      <c r="D45" s="88"/>
      <c r="E45" s="88"/>
      <c r="F45" s="88"/>
      <c r="G45" s="89"/>
      <c r="H45" s="90">
        <f>(H7+H11+H29)/(H8+H26+H30+H9)*H44</f>
        <v>21.763987242313725</v>
      </c>
      <c r="I45" s="91"/>
    </row>
    <row r="48" spans="1:9" x14ac:dyDescent="0.25">
      <c r="A48" s="69" t="s">
        <v>10</v>
      </c>
      <c r="B48" s="69"/>
      <c r="C48" s="69"/>
      <c r="G48" s="69" t="s">
        <v>16</v>
      </c>
      <c r="H48" s="69"/>
      <c r="I48" s="69"/>
    </row>
  </sheetData>
  <mergeCells count="86">
    <mergeCell ref="A48:C48"/>
    <mergeCell ref="G48:I48"/>
    <mergeCell ref="A43:G43"/>
    <mergeCell ref="H43:I43"/>
    <mergeCell ref="A44:G44"/>
    <mergeCell ref="H44:I44"/>
    <mergeCell ref="A45:G45"/>
    <mergeCell ref="H45:I45"/>
    <mergeCell ref="A40:G40"/>
    <mergeCell ref="H40:I40"/>
    <mergeCell ref="A41:G41"/>
    <mergeCell ref="H41:I41"/>
    <mergeCell ref="A42:G42"/>
    <mergeCell ref="H42:I42"/>
    <mergeCell ref="A37:G37"/>
    <mergeCell ref="H37:I37"/>
    <mergeCell ref="A38:G38"/>
    <mergeCell ref="H38:I38"/>
    <mergeCell ref="A39:G39"/>
    <mergeCell ref="H39:I39"/>
    <mergeCell ref="A34:G34"/>
    <mergeCell ref="H34:I34"/>
    <mergeCell ref="A35:G35"/>
    <mergeCell ref="H35:I35"/>
    <mergeCell ref="A36:G36"/>
    <mergeCell ref="H36:I36"/>
    <mergeCell ref="A30:G30"/>
    <mergeCell ref="H30:I30"/>
    <mergeCell ref="A32:G32"/>
    <mergeCell ref="H32:I32"/>
    <mergeCell ref="A33:G33"/>
    <mergeCell ref="H33:I33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M19" sqref="M19"/>
    </sheetView>
  </sheetViews>
  <sheetFormatPr defaultRowHeight="15" x14ac:dyDescent="0.25"/>
  <sheetData>
    <row r="1" spans="1:9" ht="18.75" x14ac:dyDescent="0.3">
      <c r="A1" s="31" t="s">
        <v>160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17" t="s">
        <v>70</v>
      </c>
      <c r="B4" s="18"/>
      <c r="C4" s="18"/>
      <c r="D4" s="18"/>
      <c r="E4" s="18"/>
      <c r="F4" s="18"/>
      <c r="G4" s="18"/>
      <c r="H4" s="20">
        <v>154554.71</v>
      </c>
      <c r="I4" s="21"/>
    </row>
    <row r="5" spans="1:9" x14ac:dyDescent="0.25">
      <c r="A5" s="41"/>
      <c r="B5" s="42"/>
      <c r="C5" s="42"/>
      <c r="D5" s="42"/>
      <c r="E5" s="42"/>
      <c r="F5" s="42"/>
      <c r="G5" s="30"/>
      <c r="H5" s="41"/>
      <c r="I5" s="30"/>
    </row>
    <row r="6" spans="1:9" x14ac:dyDescent="0.25">
      <c r="A6" s="17" t="s">
        <v>34</v>
      </c>
      <c r="B6" s="18"/>
      <c r="C6" s="18"/>
      <c r="D6" s="18"/>
      <c r="E6" s="18"/>
      <c r="F6" s="18"/>
      <c r="G6" s="18"/>
      <c r="H6" s="29">
        <v>53778.2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174567.36</v>
      </c>
      <c r="I7" s="53"/>
    </row>
    <row r="8" spans="1:9" x14ac:dyDescent="0.25">
      <c r="A8" s="70" t="s">
        <v>18</v>
      </c>
      <c r="B8" s="71"/>
      <c r="C8" s="71"/>
      <c r="D8" s="71"/>
      <c r="E8" s="71"/>
      <c r="F8" s="71"/>
      <c r="G8" s="72"/>
      <c r="H8" s="54">
        <v>171874.33</v>
      </c>
      <c r="I8" s="55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2880</v>
      </c>
      <c r="I9" s="86"/>
    </row>
    <row r="10" spans="1:9" ht="15.75" thickBot="1" x14ac:dyDescent="0.3">
      <c r="A10" s="12"/>
      <c r="B10" s="13"/>
      <c r="C10" s="13"/>
      <c r="D10" s="13"/>
      <c r="E10" s="13"/>
      <c r="F10" s="13"/>
      <c r="G10" s="144"/>
      <c r="H10" s="15"/>
      <c r="I10" s="16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143"/>
      <c r="H11" s="59">
        <f>H12+H13+H14+H15+H17+H18+H20+H21+H22+H23+H24+H25+H19</f>
        <v>181900.56</v>
      </c>
      <c r="I11" s="179"/>
    </row>
    <row r="12" spans="1:9" x14ac:dyDescent="0.25">
      <c r="A12" s="61" t="s">
        <v>110</v>
      </c>
      <c r="B12" s="62"/>
      <c r="C12" s="62"/>
      <c r="D12" s="62"/>
      <c r="E12" s="62"/>
      <c r="F12" s="62"/>
      <c r="G12" s="62"/>
      <c r="H12" s="64">
        <v>4356.1899999999996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4"/>
      <c r="H13" s="15">
        <v>653.83000000000004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4"/>
      <c r="H14" s="15">
        <v>3971.42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145"/>
      <c r="H15" s="15">
        <v>0</v>
      </c>
      <c r="I15" s="16"/>
    </row>
    <row r="16" spans="1:9" x14ac:dyDescent="0.25">
      <c r="A16" s="66"/>
      <c r="B16" s="67"/>
      <c r="C16" s="67"/>
      <c r="D16" s="67"/>
      <c r="E16" s="67"/>
      <c r="F16" s="67"/>
      <c r="G16" s="145"/>
      <c r="H16" s="15"/>
      <c r="I16" s="16"/>
    </row>
    <row r="17" spans="1:9" x14ac:dyDescent="0.25">
      <c r="A17" s="108" t="s">
        <v>26</v>
      </c>
      <c r="B17" s="109"/>
      <c r="C17" s="109"/>
      <c r="D17" s="109"/>
      <c r="E17" s="109"/>
      <c r="F17" s="109"/>
      <c r="G17" s="110"/>
      <c r="H17" s="54">
        <v>0</v>
      </c>
      <c r="I17" s="55"/>
    </row>
    <row r="18" spans="1:9" x14ac:dyDescent="0.25">
      <c r="A18" s="253" t="s">
        <v>5</v>
      </c>
      <c r="B18" s="254"/>
      <c r="C18" s="254"/>
      <c r="D18" s="254"/>
      <c r="E18" s="254"/>
      <c r="F18" s="254"/>
      <c r="G18" s="278"/>
      <c r="H18" s="15">
        <v>4358.88</v>
      </c>
      <c r="I18" s="16"/>
    </row>
    <row r="19" spans="1:9" x14ac:dyDescent="0.25">
      <c r="A19" s="70" t="s">
        <v>11</v>
      </c>
      <c r="B19" s="71"/>
      <c r="C19" s="71"/>
      <c r="D19" s="71"/>
      <c r="E19" s="71"/>
      <c r="F19" s="71"/>
      <c r="G19" s="72"/>
      <c r="H19" s="85">
        <v>5040</v>
      </c>
      <c r="I19" s="86"/>
    </row>
    <row r="20" spans="1:9" x14ac:dyDescent="0.25">
      <c r="A20" s="70" t="s">
        <v>58</v>
      </c>
      <c r="B20" s="71"/>
      <c r="C20" s="71"/>
      <c r="D20" s="71"/>
      <c r="E20" s="71"/>
      <c r="F20" s="71"/>
      <c r="G20" s="71"/>
      <c r="H20" s="85">
        <v>0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1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1"/>
      <c r="H22" s="73">
        <v>3027</v>
      </c>
      <c r="I22" s="74"/>
    </row>
    <row r="23" spans="1:9" x14ac:dyDescent="0.25">
      <c r="A23" s="70" t="s">
        <v>6</v>
      </c>
      <c r="B23" s="71"/>
      <c r="C23" s="71"/>
      <c r="D23" s="71"/>
      <c r="E23" s="71"/>
      <c r="F23" s="71"/>
      <c r="G23" s="71"/>
      <c r="H23" s="43">
        <v>49400.639999999999</v>
      </c>
      <c r="I23" s="44"/>
    </row>
    <row r="24" spans="1:9" x14ac:dyDescent="0.25">
      <c r="A24" s="70" t="s">
        <v>12</v>
      </c>
      <c r="B24" s="71"/>
      <c r="C24" s="71"/>
      <c r="D24" s="71"/>
      <c r="E24" s="71"/>
      <c r="F24" s="71"/>
      <c r="G24" s="71"/>
      <c r="H24" s="43">
        <v>84998.16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1"/>
      <c r="H25" s="111">
        <v>26094.44</v>
      </c>
      <c r="I25" s="112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119">
        <v>187492.19</v>
      </c>
      <c r="I26" s="120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x14ac:dyDescent="0.25">
      <c r="A28" s="38" t="s">
        <v>59</v>
      </c>
      <c r="B28" s="39"/>
      <c r="C28" s="39"/>
      <c r="D28" s="39"/>
      <c r="E28" s="39"/>
      <c r="F28" s="39"/>
      <c r="G28" s="40"/>
      <c r="H28" s="131">
        <v>22542.639999999999</v>
      </c>
      <c r="I28" s="132"/>
    </row>
    <row r="29" spans="1:9" x14ac:dyDescent="0.25">
      <c r="A29" s="17" t="s">
        <v>22</v>
      </c>
      <c r="B29" s="18"/>
      <c r="C29" s="18"/>
      <c r="D29" s="18"/>
      <c r="E29" s="18"/>
      <c r="F29" s="18"/>
      <c r="G29" s="19"/>
      <c r="H29" s="29">
        <v>44008.2</v>
      </c>
      <c r="I29" s="48"/>
    </row>
    <row r="30" spans="1:9" ht="15.75" thickBot="1" x14ac:dyDescent="0.3">
      <c r="A30" s="135" t="s">
        <v>23</v>
      </c>
      <c r="B30" s="136"/>
      <c r="C30" s="136"/>
      <c r="D30" s="136"/>
      <c r="E30" s="136"/>
      <c r="F30" s="136"/>
      <c r="G30" s="137"/>
      <c r="H30" s="214">
        <v>44157.19</v>
      </c>
      <c r="I30" s="215"/>
    </row>
    <row r="31" spans="1:9" ht="15.75" thickBot="1" x14ac:dyDescent="0.3">
      <c r="A31" s="7"/>
      <c r="B31" s="8"/>
      <c r="C31" s="8"/>
      <c r="D31" s="8"/>
      <c r="E31" s="8"/>
      <c r="F31" s="8"/>
      <c r="G31" s="9"/>
      <c r="H31" s="10"/>
      <c r="I31" s="11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3"/>
      <c r="H32" s="22">
        <f>H11</f>
        <v>181900.56</v>
      </c>
      <c r="I32" s="23"/>
    </row>
    <row r="33" spans="1:9" x14ac:dyDescent="0.25">
      <c r="A33" s="111"/>
      <c r="B33" s="167"/>
      <c r="C33" s="167"/>
      <c r="D33" s="167"/>
      <c r="E33" s="167"/>
      <c r="F33" s="167"/>
      <c r="G33" s="167"/>
      <c r="H33" s="184"/>
      <c r="I33" s="185"/>
    </row>
    <row r="34" spans="1:9" x14ac:dyDescent="0.25">
      <c r="A34" s="17" t="s">
        <v>30</v>
      </c>
      <c r="B34" s="18"/>
      <c r="C34" s="18"/>
      <c r="D34" s="18"/>
      <c r="E34" s="18"/>
      <c r="F34" s="18"/>
      <c r="G34" s="18"/>
      <c r="H34" s="29">
        <f>H4+H11-H26</f>
        <v>148963.08000000002</v>
      </c>
      <c r="I34" s="48"/>
    </row>
    <row r="35" spans="1:9" x14ac:dyDescent="0.25">
      <c r="A35" s="17" t="s">
        <v>31</v>
      </c>
      <c r="B35" s="18"/>
      <c r="C35" s="18"/>
      <c r="D35" s="18"/>
      <c r="E35" s="18"/>
      <c r="F35" s="18"/>
      <c r="G35" s="18"/>
      <c r="H35" s="29">
        <f>H6+H7-H8-H9</f>
        <v>53591.23000000001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H28+H29-H30</f>
        <v>22393.649999999994</v>
      </c>
      <c r="I36" s="48"/>
    </row>
    <row r="37" spans="1:9" x14ac:dyDescent="0.25">
      <c r="A37" s="41"/>
      <c r="B37" s="42"/>
      <c r="C37" s="42"/>
      <c r="D37" s="42"/>
      <c r="E37" s="42"/>
      <c r="F37" s="42"/>
      <c r="G37" s="42"/>
      <c r="H37" s="41"/>
      <c r="I37" s="30"/>
    </row>
    <row r="38" spans="1:9" x14ac:dyDescent="0.25">
      <c r="A38" s="306" t="s">
        <v>13</v>
      </c>
      <c r="B38" s="307"/>
      <c r="C38" s="307"/>
      <c r="D38" s="307"/>
      <c r="E38" s="307"/>
      <c r="F38" s="307"/>
      <c r="G38" s="307"/>
      <c r="H38" s="43"/>
      <c r="I38" s="44"/>
    </row>
    <row r="39" spans="1:9" x14ac:dyDescent="0.25">
      <c r="A39" s="70" t="s">
        <v>9</v>
      </c>
      <c r="B39" s="71"/>
      <c r="C39" s="71"/>
      <c r="D39" s="71"/>
      <c r="E39" s="71"/>
      <c r="F39" s="71"/>
      <c r="G39" s="71"/>
      <c r="H39" s="29">
        <v>13.65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8"/>
      <c r="H40" s="90">
        <f>(H7+H11+H29)/(H8+H9+H26+H30)*H39</f>
        <v>13.45090830494633</v>
      </c>
      <c r="I40" s="91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O22" sqref="O22"/>
    </sheetView>
  </sheetViews>
  <sheetFormatPr defaultRowHeight="15" x14ac:dyDescent="0.25"/>
  <sheetData>
    <row r="1" spans="1:9" ht="18.75" x14ac:dyDescent="0.3">
      <c r="A1" s="31" t="s">
        <v>161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x14ac:dyDescent="0.25">
      <c r="A3" s="24"/>
      <c r="B3" s="25"/>
      <c r="C3" s="25"/>
      <c r="D3" s="25"/>
      <c r="E3" s="25"/>
      <c r="F3" s="25"/>
      <c r="G3" s="26"/>
      <c r="H3" s="36" t="s">
        <v>0</v>
      </c>
      <c r="I3" s="37"/>
    </row>
    <row r="4" spans="1:9" x14ac:dyDescent="0.25">
      <c r="A4" s="17" t="s">
        <v>83</v>
      </c>
      <c r="B4" s="18"/>
      <c r="C4" s="18"/>
      <c r="D4" s="18"/>
      <c r="E4" s="18"/>
      <c r="F4" s="18"/>
      <c r="G4" s="19"/>
      <c r="H4" s="29">
        <v>121349.16</v>
      </c>
      <c r="I4" s="30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17" t="s">
        <v>34</v>
      </c>
      <c r="B6" s="18"/>
      <c r="C6" s="18"/>
      <c r="D6" s="18"/>
      <c r="E6" s="18"/>
      <c r="F6" s="18"/>
      <c r="G6" s="19"/>
      <c r="H6" s="41">
        <v>38084.57</v>
      </c>
      <c r="I6" s="30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172">
        <v>218540.11</v>
      </c>
      <c r="I7" s="173"/>
    </row>
    <row r="8" spans="1:9" x14ac:dyDescent="0.25">
      <c r="A8" s="70" t="s">
        <v>18</v>
      </c>
      <c r="B8" s="71"/>
      <c r="C8" s="71"/>
      <c r="D8" s="71"/>
      <c r="E8" s="71"/>
      <c r="F8" s="71"/>
      <c r="G8" s="72"/>
      <c r="H8" s="15">
        <v>148280.31</v>
      </c>
      <c r="I8" s="16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4080</v>
      </c>
      <c r="I9" s="86"/>
    </row>
    <row r="10" spans="1:9" ht="15.75" thickBot="1" x14ac:dyDescent="0.3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H12+H13+H14+H15+H17+H18+H20+H21+H22+H23+H24+H25+H19</f>
        <v>206702.48</v>
      </c>
      <c r="I11" s="60"/>
    </row>
    <row r="12" spans="1:9" x14ac:dyDescent="0.25">
      <c r="A12" s="61" t="s">
        <v>84</v>
      </c>
      <c r="B12" s="62"/>
      <c r="C12" s="62"/>
      <c r="D12" s="62"/>
      <c r="E12" s="62"/>
      <c r="F12" s="62"/>
      <c r="G12" s="63"/>
      <c r="H12" s="64">
        <v>1822.61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678.99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4124.2700000000004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84"/>
      <c r="H18" s="15">
        <v>4526.6400000000003</v>
      </c>
      <c r="I18" s="16"/>
    </row>
    <row r="19" spans="1:9" x14ac:dyDescent="0.25">
      <c r="A19" s="12" t="s">
        <v>11</v>
      </c>
      <c r="B19" s="13"/>
      <c r="C19" s="13"/>
      <c r="D19" s="13"/>
      <c r="E19" s="13"/>
      <c r="F19" s="13"/>
      <c r="G19" s="14"/>
      <c r="H19" s="85">
        <v>5064</v>
      </c>
      <c r="I19" s="86"/>
    </row>
    <row r="20" spans="1:9" x14ac:dyDescent="0.25">
      <c r="A20" s="70" t="s">
        <v>58</v>
      </c>
      <c r="B20" s="71"/>
      <c r="C20" s="71"/>
      <c r="D20" s="71"/>
      <c r="E20" s="71"/>
      <c r="F20" s="71"/>
      <c r="G20" s="72"/>
      <c r="H20" s="85">
        <v>2620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8125.84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43">
        <v>51301.919999999998</v>
      </c>
      <c r="I23" s="44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43">
        <v>98269.48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111">
        <v>30168.73</v>
      </c>
      <c r="I25" s="112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119">
        <v>176772.53</v>
      </c>
      <c r="I26" s="120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x14ac:dyDescent="0.25">
      <c r="A28" s="38" t="s">
        <v>59</v>
      </c>
      <c r="B28" s="39"/>
      <c r="C28" s="39"/>
      <c r="D28" s="39"/>
      <c r="E28" s="39"/>
      <c r="F28" s="39"/>
      <c r="G28" s="40"/>
      <c r="H28" s="131">
        <v>16431.98</v>
      </c>
      <c r="I28" s="132"/>
    </row>
    <row r="29" spans="1:9" x14ac:dyDescent="0.25">
      <c r="A29" s="17" t="s">
        <v>22</v>
      </c>
      <c r="B29" s="18"/>
      <c r="C29" s="18"/>
      <c r="D29" s="18"/>
      <c r="E29" s="18"/>
      <c r="F29" s="18"/>
      <c r="G29" s="19"/>
      <c r="H29" s="29">
        <v>85456.76</v>
      </c>
      <c r="I29" s="48"/>
    </row>
    <row r="30" spans="1:9" ht="15.75" thickBot="1" x14ac:dyDescent="0.3">
      <c r="A30" s="135" t="s">
        <v>23</v>
      </c>
      <c r="B30" s="136"/>
      <c r="C30" s="136"/>
      <c r="D30" s="136"/>
      <c r="E30" s="136"/>
      <c r="F30" s="136"/>
      <c r="G30" s="137"/>
      <c r="H30" s="214">
        <v>56470.69</v>
      </c>
      <c r="I30" s="215"/>
    </row>
    <row r="31" spans="1:9" ht="15.75" thickBot="1" x14ac:dyDescent="0.3">
      <c r="A31" s="151"/>
      <c r="B31" s="152"/>
      <c r="C31" s="152"/>
      <c r="D31" s="152"/>
      <c r="E31" s="152"/>
      <c r="F31" s="152"/>
      <c r="G31" s="153"/>
      <c r="H31" s="273"/>
      <c r="I31" s="274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4"/>
      <c r="H32" s="22">
        <f>H11</f>
        <v>206702.48</v>
      </c>
      <c r="I32" s="23"/>
    </row>
    <row r="33" spans="1:9" x14ac:dyDescent="0.25">
      <c r="A33" s="24"/>
      <c r="B33" s="25"/>
      <c r="C33" s="25"/>
      <c r="D33" s="25"/>
      <c r="E33" s="25"/>
      <c r="F33" s="25"/>
      <c r="G33" s="26"/>
      <c r="H33" s="27"/>
      <c r="I33" s="28"/>
    </row>
    <row r="34" spans="1:9" x14ac:dyDescent="0.25">
      <c r="A34" s="17" t="s">
        <v>85</v>
      </c>
      <c r="B34" s="18"/>
      <c r="C34" s="18"/>
      <c r="D34" s="18"/>
      <c r="E34" s="18"/>
      <c r="F34" s="18"/>
      <c r="G34" s="19"/>
      <c r="H34" s="29">
        <f>H4+H11-H26</f>
        <v>151279.11000000002</v>
      </c>
      <c r="I34" s="48"/>
    </row>
    <row r="35" spans="1:9" x14ac:dyDescent="0.25">
      <c r="A35" s="17" t="s">
        <v>95</v>
      </c>
      <c r="B35" s="18"/>
      <c r="C35" s="18"/>
      <c r="D35" s="18"/>
      <c r="E35" s="18"/>
      <c r="F35" s="18"/>
      <c r="G35" s="19"/>
      <c r="H35" s="29">
        <f>H6+H7-H8-H9</f>
        <v>104264.37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9"/>
      <c r="H36" s="29">
        <f>H28+H29-H30</f>
        <v>45418.049999999988</v>
      </c>
      <c r="I36" s="48"/>
    </row>
    <row r="37" spans="1:9" x14ac:dyDescent="0.25">
      <c r="A37" s="76"/>
      <c r="B37" s="77"/>
      <c r="C37" s="77"/>
      <c r="D37" s="77"/>
      <c r="E37" s="77"/>
      <c r="F37" s="77"/>
      <c r="G37" s="78"/>
      <c r="H37" s="76"/>
      <c r="I37" s="78"/>
    </row>
    <row r="38" spans="1:9" x14ac:dyDescent="0.25">
      <c r="A38" s="225" t="s">
        <v>13</v>
      </c>
      <c r="B38" s="226"/>
      <c r="C38" s="226"/>
      <c r="D38" s="226"/>
      <c r="E38" s="226"/>
      <c r="F38" s="226"/>
      <c r="G38" s="227"/>
      <c r="H38" s="15"/>
      <c r="I38" s="16"/>
    </row>
    <row r="39" spans="1:9" x14ac:dyDescent="0.25">
      <c r="A39" s="70" t="s">
        <v>9</v>
      </c>
      <c r="B39" s="71"/>
      <c r="C39" s="71"/>
      <c r="D39" s="71"/>
      <c r="E39" s="71"/>
      <c r="F39" s="71"/>
      <c r="G39" s="72"/>
      <c r="H39" s="29">
        <v>13.5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9"/>
      <c r="H40" s="308">
        <f>(H7+H11+H29)/(H8+H9+H26+H30)*H39</f>
        <v>17.879611281048181</v>
      </c>
      <c r="I40" s="274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I48"/>
    </sheetView>
  </sheetViews>
  <sheetFormatPr defaultRowHeight="15" x14ac:dyDescent="0.25"/>
  <sheetData>
    <row r="1" spans="1:9" ht="18.75" x14ac:dyDescent="0.3">
      <c r="A1" s="31" t="s">
        <v>55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56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38" t="s">
        <v>33</v>
      </c>
      <c r="B4" s="39"/>
      <c r="C4" s="39"/>
      <c r="D4" s="39"/>
      <c r="E4" s="39"/>
      <c r="F4" s="39"/>
      <c r="G4" s="40"/>
      <c r="H4" s="106">
        <v>219299.58</v>
      </c>
      <c r="I4" s="107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45" t="s">
        <v>34</v>
      </c>
      <c r="B6" s="46"/>
      <c r="C6" s="46"/>
      <c r="D6" s="46"/>
      <c r="E6" s="46"/>
      <c r="F6" s="46"/>
      <c r="G6" s="47"/>
      <c r="H6" s="29">
        <v>22843.98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276969.44</v>
      </c>
      <c r="I7" s="53"/>
    </row>
    <row r="8" spans="1:9" x14ac:dyDescent="0.25">
      <c r="A8" s="12" t="s">
        <v>18</v>
      </c>
      <c r="B8" s="13"/>
      <c r="C8" s="13"/>
      <c r="D8" s="13"/>
      <c r="E8" s="13"/>
      <c r="F8" s="13"/>
      <c r="G8" s="14"/>
      <c r="H8" s="52">
        <v>267399.11</v>
      </c>
      <c r="I8" s="5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52">
        <v>26880</v>
      </c>
      <c r="I9" s="53"/>
    </row>
    <row r="10" spans="1:9" ht="15.75" thickBot="1" x14ac:dyDescent="0.3">
      <c r="A10" s="41"/>
      <c r="B10" s="42"/>
      <c r="C10" s="42"/>
      <c r="D10" s="42"/>
      <c r="E10" s="42"/>
      <c r="F10" s="42"/>
      <c r="G10" s="30"/>
      <c r="H10" s="29"/>
      <c r="I10" s="48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H12+H14+H20+H23+H24+H25+H17+H13+H22+H18</f>
        <v>645217.27999999991</v>
      </c>
      <c r="I11" s="60"/>
    </row>
    <row r="12" spans="1:9" x14ac:dyDescent="0.25">
      <c r="A12" s="61" t="s">
        <v>57</v>
      </c>
      <c r="B12" s="62"/>
      <c r="C12" s="62"/>
      <c r="D12" s="62"/>
      <c r="E12" s="62"/>
      <c r="F12" s="62"/>
      <c r="G12" s="63"/>
      <c r="H12" s="64">
        <v>137354.35999999999</v>
      </c>
      <c r="I12" s="65"/>
    </row>
    <row r="13" spans="1:9" x14ac:dyDescent="0.25">
      <c r="A13" s="70" t="s">
        <v>2</v>
      </c>
      <c r="B13" s="71"/>
      <c r="C13" s="71"/>
      <c r="D13" s="71"/>
      <c r="E13" s="71"/>
      <c r="F13" s="71"/>
      <c r="G13" s="72"/>
      <c r="H13" s="85">
        <v>1524.69</v>
      </c>
      <c r="I13" s="86"/>
    </row>
    <row r="14" spans="1:9" x14ac:dyDescent="0.25">
      <c r="A14" s="70" t="s">
        <v>3</v>
      </c>
      <c r="B14" s="71"/>
      <c r="C14" s="71"/>
      <c r="D14" s="71"/>
      <c r="E14" s="71"/>
      <c r="F14" s="71"/>
      <c r="G14" s="72"/>
      <c r="H14" s="43">
        <v>9261.08</v>
      </c>
      <c r="I14" s="44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08" t="s">
        <v>26</v>
      </c>
      <c r="B17" s="109"/>
      <c r="C17" s="109"/>
      <c r="D17" s="109"/>
      <c r="E17" s="109"/>
      <c r="F17" s="109"/>
      <c r="G17" s="110"/>
      <c r="H17" s="43">
        <v>0</v>
      </c>
      <c r="I17" s="44"/>
    </row>
    <row r="18" spans="1:9" x14ac:dyDescent="0.25">
      <c r="A18" s="82" t="s">
        <v>5</v>
      </c>
      <c r="B18" s="83"/>
      <c r="C18" s="83"/>
      <c r="D18" s="83"/>
      <c r="E18" s="83"/>
      <c r="F18" s="83"/>
      <c r="G18" s="84"/>
      <c r="H18" s="15">
        <v>10164.6</v>
      </c>
      <c r="I18" s="16"/>
    </row>
    <row r="19" spans="1:9" x14ac:dyDescent="0.25">
      <c r="A19" s="12" t="s">
        <v>11</v>
      </c>
      <c r="B19" s="13"/>
      <c r="C19" s="13"/>
      <c r="D19" s="13"/>
      <c r="E19" s="13"/>
      <c r="F19" s="13"/>
      <c r="G19" s="14"/>
      <c r="H19" s="85"/>
      <c r="I19" s="86"/>
    </row>
    <row r="20" spans="1:9" x14ac:dyDescent="0.25">
      <c r="A20" s="70" t="s">
        <v>58</v>
      </c>
      <c r="B20" s="71"/>
      <c r="C20" s="71"/>
      <c r="D20" s="71"/>
      <c r="E20" s="71"/>
      <c r="F20" s="71"/>
      <c r="G20" s="72"/>
      <c r="H20" s="85">
        <v>3336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43">
        <v>11745.76</v>
      </c>
      <c r="I22" s="44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85">
        <v>115198.8</v>
      </c>
      <c r="I23" s="86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43">
        <v>272863.03999999998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111">
        <v>83768.95</v>
      </c>
      <c r="I25" s="112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639434.71</v>
      </c>
      <c r="I26" s="79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 x14ac:dyDescent="0.3">
      <c r="A28" s="2" t="s">
        <v>59</v>
      </c>
      <c r="B28" s="3"/>
      <c r="C28" s="3"/>
      <c r="D28" s="3"/>
      <c r="E28" s="3"/>
      <c r="F28" s="3"/>
      <c r="G28" s="4"/>
      <c r="H28" s="22">
        <v>27682.639999999999</v>
      </c>
      <c r="I28" s="23"/>
    </row>
    <row r="29" spans="1:9" ht="15.75" thickBot="1" x14ac:dyDescent="0.3">
      <c r="A29" s="2" t="s">
        <v>22</v>
      </c>
      <c r="B29" s="3"/>
      <c r="C29" s="3"/>
      <c r="D29" s="3"/>
      <c r="E29" s="3"/>
      <c r="F29" s="3"/>
      <c r="G29" s="4"/>
      <c r="H29" s="95">
        <v>94421.52</v>
      </c>
      <c r="I29" s="96"/>
    </row>
    <row r="30" spans="1:9" ht="15.75" thickBot="1" x14ac:dyDescent="0.3">
      <c r="A30" s="2" t="s">
        <v>23</v>
      </c>
      <c r="B30" s="3"/>
      <c r="C30" s="3"/>
      <c r="D30" s="3"/>
      <c r="E30" s="3"/>
      <c r="F30" s="3"/>
      <c r="G30" s="4"/>
      <c r="H30" s="97">
        <v>92898.1</v>
      </c>
      <c r="I30" s="98"/>
    </row>
    <row r="31" spans="1:9" ht="15.75" thickBot="1" x14ac:dyDescent="0.3">
      <c r="A31" s="7"/>
      <c r="B31" s="8"/>
      <c r="C31" s="8"/>
      <c r="D31" s="8"/>
      <c r="E31" s="8"/>
      <c r="F31" s="8"/>
      <c r="G31" s="9"/>
      <c r="H31" s="10"/>
      <c r="I31" s="11"/>
    </row>
    <row r="32" spans="1:9" ht="15.75" thickBot="1" x14ac:dyDescent="0.3">
      <c r="A32" s="2" t="s">
        <v>60</v>
      </c>
      <c r="B32" s="3"/>
      <c r="C32" s="3"/>
      <c r="D32" s="3"/>
      <c r="E32" s="3"/>
      <c r="F32" s="3"/>
      <c r="G32" s="4"/>
      <c r="H32" s="22">
        <v>495.62</v>
      </c>
      <c r="I32" s="23"/>
    </row>
    <row r="33" spans="1:9" ht="15.75" thickBot="1" x14ac:dyDescent="0.3">
      <c r="A33" s="2" t="s">
        <v>61</v>
      </c>
      <c r="B33" s="3"/>
      <c r="C33" s="3"/>
      <c r="D33" s="3"/>
      <c r="E33" s="3"/>
      <c r="F33" s="3"/>
      <c r="G33" s="4"/>
      <c r="H33" s="22">
        <v>290</v>
      </c>
      <c r="I33" s="23"/>
    </row>
    <row r="34" spans="1:9" ht="15.75" thickBot="1" x14ac:dyDescent="0.3">
      <c r="A34" s="113"/>
      <c r="B34" s="114"/>
      <c r="C34" s="114"/>
      <c r="D34" s="114"/>
      <c r="E34" s="114"/>
      <c r="F34" s="114"/>
      <c r="G34" s="115"/>
      <c r="H34" s="116"/>
      <c r="I34" s="117"/>
    </row>
    <row r="35" spans="1:9" ht="15.75" thickBot="1" x14ac:dyDescent="0.3">
      <c r="A35" s="2" t="s">
        <v>8</v>
      </c>
      <c r="B35" s="3"/>
      <c r="C35" s="3"/>
      <c r="D35" s="3"/>
      <c r="E35" s="3"/>
      <c r="F35" s="3"/>
      <c r="G35" s="4"/>
      <c r="H35" s="22">
        <f>H11</f>
        <v>645217.27999999991</v>
      </c>
      <c r="I35" s="23"/>
    </row>
    <row r="36" spans="1:9" x14ac:dyDescent="0.25">
      <c r="A36" s="24"/>
      <c r="B36" s="25"/>
      <c r="C36" s="25"/>
      <c r="D36" s="25"/>
      <c r="E36" s="25"/>
      <c r="F36" s="25"/>
      <c r="G36" s="26"/>
      <c r="H36" s="27"/>
      <c r="I36" s="28"/>
    </row>
    <row r="37" spans="1:9" x14ac:dyDescent="0.25">
      <c r="A37" s="17" t="s">
        <v>62</v>
      </c>
      <c r="B37" s="18"/>
      <c r="C37" s="18"/>
      <c r="D37" s="18"/>
      <c r="E37" s="18"/>
      <c r="F37" s="18"/>
      <c r="G37" s="19"/>
      <c r="H37" s="29">
        <f>H4+H11-H26</f>
        <v>225082.14999999991</v>
      </c>
      <c r="I37" s="30"/>
    </row>
    <row r="38" spans="1:9" x14ac:dyDescent="0.25">
      <c r="A38" s="17" t="s">
        <v>63</v>
      </c>
      <c r="B38" s="18"/>
      <c r="C38" s="18"/>
      <c r="D38" s="18"/>
      <c r="E38" s="18"/>
      <c r="F38" s="18"/>
      <c r="G38" s="19"/>
      <c r="H38" s="20">
        <f>H6+H7-H8-H9</f>
        <v>5534.3099999999977</v>
      </c>
      <c r="I38" s="21"/>
    </row>
    <row r="39" spans="1:9" x14ac:dyDescent="0.25">
      <c r="A39" s="75" t="s">
        <v>32</v>
      </c>
      <c r="B39" s="18"/>
      <c r="C39" s="18"/>
      <c r="D39" s="18"/>
      <c r="E39" s="18"/>
      <c r="F39" s="18"/>
      <c r="G39" s="18"/>
      <c r="H39" s="29">
        <f>H28+H29-H30</f>
        <v>29206.059999999998</v>
      </c>
      <c r="I39" s="48"/>
    </row>
    <row r="40" spans="1:9" x14ac:dyDescent="0.25">
      <c r="A40" s="17" t="s">
        <v>64</v>
      </c>
      <c r="B40" s="18"/>
      <c r="C40" s="18"/>
      <c r="D40" s="18"/>
      <c r="E40" s="18"/>
      <c r="F40" s="18"/>
      <c r="G40" s="19"/>
      <c r="H40" s="118">
        <f>H32-H33</f>
        <v>205.62</v>
      </c>
      <c r="I40" s="78"/>
    </row>
    <row r="41" spans="1:9" x14ac:dyDescent="0.25">
      <c r="A41" s="41"/>
      <c r="B41" s="42"/>
      <c r="C41" s="42"/>
      <c r="D41" s="42"/>
      <c r="E41" s="42"/>
      <c r="F41" s="42"/>
      <c r="G41" s="30"/>
      <c r="H41" s="41"/>
      <c r="I41" s="30"/>
    </row>
    <row r="42" spans="1:9" x14ac:dyDescent="0.25">
      <c r="A42" s="12" t="s">
        <v>13</v>
      </c>
      <c r="B42" s="13"/>
      <c r="C42" s="13"/>
      <c r="D42" s="13"/>
      <c r="E42" s="13"/>
      <c r="F42" s="13"/>
      <c r="G42" s="14"/>
      <c r="H42" s="15"/>
      <c r="I42" s="16"/>
    </row>
    <row r="43" spans="1:9" x14ac:dyDescent="0.25">
      <c r="A43" s="70" t="s">
        <v>9</v>
      </c>
      <c r="B43" s="71"/>
      <c r="C43" s="71"/>
      <c r="D43" s="71"/>
      <c r="E43" s="71"/>
      <c r="F43" s="71"/>
      <c r="G43" s="72"/>
      <c r="H43" s="29">
        <v>16.149999999999999</v>
      </c>
      <c r="I43" s="48"/>
    </row>
    <row r="44" spans="1:9" ht="15.75" thickBot="1" x14ac:dyDescent="0.3">
      <c r="A44" s="87" t="s">
        <v>15</v>
      </c>
      <c r="B44" s="88"/>
      <c r="C44" s="88"/>
      <c r="D44" s="88"/>
      <c r="E44" s="88"/>
      <c r="F44" s="88"/>
      <c r="G44" s="89"/>
      <c r="H44" s="90">
        <f>(H7+H11+H29)/(H8+H26+H30+H33)*H43</f>
        <v>16.417863196438734</v>
      </c>
      <c r="I44" s="91"/>
    </row>
    <row r="47" spans="1:9" x14ac:dyDescent="0.25">
      <c r="A47" s="69" t="s">
        <v>10</v>
      </c>
      <c r="B47" s="69"/>
      <c r="C47" s="69"/>
      <c r="G47" s="69" t="s">
        <v>16</v>
      </c>
      <c r="H47" s="69"/>
      <c r="I47" s="69"/>
    </row>
  </sheetData>
  <mergeCells count="86">
    <mergeCell ref="A47:C47"/>
    <mergeCell ref="G47:I47"/>
    <mergeCell ref="A42:G42"/>
    <mergeCell ref="H42:I42"/>
    <mergeCell ref="A43:G43"/>
    <mergeCell ref="H43:I43"/>
    <mergeCell ref="A44:G44"/>
    <mergeCell ref="H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P21" sqref="P21"/>
    </sheetView>
  </sheetViews>
  <sheetFormatPr defaultRowHeight="15" x14ac:dyDescent="0.25"/>
  <sheetData>
    <row r="1" spans="1:9" ht="18.75" x14ac:dyDescent="0.3">
      <c r="A1" s="31" t="s">
        <v>65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36" t="s">
        <v>0</v>
      </c>
      <c r="I3" s="37"/>
    </row>
    <row r="4" spans="1:9" x14ac:dyDescent="0.25">
      <c r="A4" s="38" t="s">
        <v>66</v>
      </c>
      <c r="B4" s="39"/>
      <c r="C4" s="39"/>
      <c r="D4" s="39"/>
      <c r="E4" s="39"/>
      <c r="F4" s="39"/>
      <c r="G4" s="40"/>
      <c r="H4" s="41">
        <v>110401.31</v>
      </c>
      <c r="I4" s="30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45" t="s">
        <v>34</v>
      </c>
      <c r="B6" s="46"/>
      <c r="C6" s="46"/>
      <c r="D6" s="46"/>
      <c r="E6" s="46"/>
      <c r="F6" s="46"/>
      <c r="G6" s="47"/>
      <c r="H6" s="29">
        <v>66633.53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216511.44</v>
      </c>
      <c r="I7" s="53"/>
    </row>
    <row r="8" spans="1:9" x14ac:dyDescent="0.25">
      <c r="A8" s="12" t="s">
        <v>18</v>
      </c>
      <c r="B8" s="13"/>
      <c r="C8" s="13"/>
      <c r="D8" s="13"/>
      <c r="E8" s="13"/>
      <c r="F8" s="13"/>
      <c r="G8" s="14"/>
      <c r="H8" s="52">
        <v>204464.29</v>
      </c>
      <c r="I8" s="5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52">
        <v>13440</v>
      </c>
      <c r="I9" s="53"/>
    </row>
    <row r="10" spans="1:9" ht="15.75" thickBot="1" x14ac:dyDescent="0.3">
      <c r="A10" s="41"/>
      <c r="B10" s="42"/>
      <c r="C10" s="42"/>
      <c r="D10" s="42"/>
      <c r="E10" s="42"/>
      <c r="F10" s="42"/>
      <c r="G10" s="30"/>
      <c r="H10" s="29"/>
      <c r="I10" s="48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H12+H13+H14+H15+H17+H18+H19+H29+H21+H22+H23+H24+H25+H20</f>
        <v>256673.7</v>
      </c>
      <c r="I11" s="60"/>
    </row>
    <row r="12" spans="1:9" x14ac:dyDescent="0.25">
      <c r="A12" s="61" t="s">
        <v>67</v>
      </c>
      <c r="B12" s="62"/>
      <c r="C12" s="62"/>
      <c r="D12" s="62"/>
      <c r="E12" s="62"/>
      <c r="F12" s="62"/>
      <c r="G12" s="63"/>
      <c r="H12" s="64">
        <v>3117.95</v>
      </c>
      <c r="I12" s="65"/>
    </row>
    <row r="13" spans="1:9" x14ac:dyDescent="0.25">
      <c r="A13" s="70" t="s">
        <v>2</v>
      </c>
      <c r="B13" s="71"/>
      <c r="C13" s="71"/>
      <c r="D13" s="71"/>
      <c r="E13" s="71"/>
      <c r="F13" s="71"/>
      <c r="G13" s="72"/>
      <c r="H13" s="43">
        <v>995.87</v>
      </c>
      <c r="I13" s="44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6049.01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 x14ac:dyDescent="0.25">
      <c r="A18" s="12" t="s">
        <v>28</v>
      </c>
      <c r="B18" s="13"/>
      <c r="C18" s="13"/>
      <c r="D18" s="13"/>
      <c r="E18" s="13"/>
      <c r="F18" s="13"/>
      <c r="G18" s="14"/>
      <c r="H18" s="54">
        <v>12861</v>
      </c>
      <c r="I18" s="55"/>
    </row>
    <row r="19" spans="1:9" x14ac:dyDescent="0.25">
      <c r="A19" s="82" t="s">
        <v>5</v>
      </c>
      <c r="B19" s="83"/>
      <c r="C19" s="83"/>
      <c r="D19" s="83"/>
      <c r="E19" s="83"/>
      <c r="F19" s="83"/>
      <c r="G19" s="84"/>
      <c r="H19" s="15">
        <v>6639.16</v>
      </c>
      <c r="I19" s="16"/>
    </row>
    <row r="20" spans="1:9" x14ac:dyDescent="0.25">
      <c r="A20" s="12" t="s">
        <v>11</v>
      </c>
      <c r="B20" s="13"/>
      <c r="C20" s="13"/>
      <c r="D20" s="13"/>
      <c r="E20" s="13"/>
      <c r="F20" s="13"/>
      <c r="G20" s="14"/>
      <c r="H20" s="85">
        <v>0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7054.63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85">
        <v>75243.77</v>
      </c>
      <c r="I23" s="86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43">
        <v>110720.97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111">
        <v>33991.339999999997</v>
      </c>
      <c r="I25" s="112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119">
        <v>235179.29</v>
      </c>
      <c r="I26" s="120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 x14ac:dyDescent="0.3">
      <c r="A28" s="2" t="s">
        <v>20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 x14ac:dyDescent="0.25">
      <c r="A29" s="121" t="s">
        <v>68</v>
      </c>
      <c r="B29" s="122"/>
      <c r="C29" s="122"/>
      <c r="D29" s="122"/>
      <c r="E29" s="122"/>
      <c r="F29" s="122"/>
      <c r="G29" s="123"/>
      <c r="H29" s="124"/>
      <c r="I29" s="125"/>
    </row>
    <row r="30" spans="1:9" ht="15.75" thickBot="1" x14ac:dyDescent="0.3">
      <c r="A30" s="126"/>
      <c r="B30" s="127"/>
      <c r="C30" s="127"/>
      <c r="D30" s="127"/>
      <c r="E30" s="127"/>
      <c r="F30" s="127"/>
      <c r="G30" s="128"/>
      <c r="H30" s="129"/>
      <c r="I30" s="130"/>
    </row>
    <row r="31" spans="1:9" x14ac:dyDescent="0.25">
      <c r="A31" s="38" t="s">
        <v>59</v>
      </c>
      <c r="B31" s="39"/>
      <c r="C31" s="39"/>
      <c r="D31" s="39"/>
      <c r="E31" s="39"/>
      <c r="F31" s="39"/>
      <c r="G31" s="40"/>
      <c r="H31" s="131">
        <v>14143.62</v>
      </c>
      <c r="I31" s="132"/>
    </row>
    <row r="32" spans="1:9" x14ac:dyDescent="0.25">
      <c r="A32" s="17" t="s">
        <v>22</v>
      </c>
      <c r="B32" s="18"/>
      <c r="C32" s="18"/>
      <c r="D32" s="18"/>
      <c r="E32" s="18"/>
      <c r="F32" s="18"/>
      <c r="G32" s="19"/>
      <c r="H32" s="133">
        <v>56480.76</v>
      </c>
      <c r="I32" s="134"/>
    </row>
    <row r="33" spans="1:9" ht="15.75" thickBot="1" x14ac:dyDescent="0.3">
      <c r="A33" s="135" t="s">
        <v>23</v>
      </c>
      <c r="B33" s="136"/>
      <c r="C33" s="136"/>
      <c r="D33" s="136"/>
      <c r="E33" s="136"/>
      <c r="F33" s="136"/>
      <c r="G33" s="137"/>
      <c r="H33" s="138">
        <v>53456.32</v>
      </c>
      <c r="I33" s="139"/>
    </row>
    <row r="34" spans="1:9" ht="15.75" thickBot="1" x14ac:dyDescent="0.3">
      <c r="A34" s="7"/>
      <c r="B34" s="8"/>
      <c r="C34" s="8"/>
      <c r="D34" s="8"/>
      <c r="E34" s="8"/>
      <c r="F34" s="8"/>
      <c r="G34" s="9"/>
      <c r="H34" s="10"/>
      <c r="I34" s="11"/>
    </row>
    <row r="35" spans="1:9" ht="15.75" thickBot="1" x14ac:dyDescent="0.3">
      <c r="A35" s="2" t="s">
        <v>8</v>
      </c>
      <c r="B35" s="3"/>
      <c r="C35" s="3"/>
      <c r="D35" s="3"/>
      <c r="E35" s="3"/>
      <c r="F35" s="3"/>
      <c r="G35" s="4"/>
      <c r="H35" s="22">
        <f>H11+H28</f>
        <v>256673.7</v>
      </c>
      <c r="I35" s="23"/>
    </row>
    <row r="36" spans="1:9" x14ac:dyDescent="0.25">
      <c r="A36" s="24"/>
      <c r="B36" s="25"/>
      <c r="C36" s="25"/>
      <c r="D36" s="25"/>
      <c r="E36" s="25"/>
      <c r="F36" s="25"/>
      <c r="G36" s="26"/>
      <c r="H36" s="27"/>
      <c r="I36" s="28"/>
    </row>
    <row r="37" spans="1:9" x14ac:dyDescent="0.25">
      <c r="A37" s="17" t="s">
        <v>30</v>
      </c>
      <c r="B37" s="18"/>
      <c r="C37" s="18"/>
      <c r="D37" s="18"/>
      <c r="E37" s="18"/>
      <c r="F37" s="18"/>
      <c r="G37" s="19"/>
      <c r="H37" s="29">
        <f>H4+H11-H26</f>
        <v>131895.72</v>
      </c>
      <c r="I37" s="30"/>
    </row>
    <row r="38" spans="1:9" x14ac:dyDescent="0.25">
      <c r="A38" s="17" t="s">
        <v>31</v>
      </c>
      <c r="B38" s="18"/>
      <c r="C38" s="18"/>
      <c r="D38" s="18"/>
      <c r="E38" s="18"/>
      <c r="F38" s="18"/>
      <c r="G38" s="19"/>
      <c r="H38" s="20">
        <f>H6+H7-H8-H9</f>
        <v>65240.679999999964</v>
      </c>
      <c r="I38" s="21"/>
    </row>
    <row r="39" spans="1:9" x14ac:dyDescent="0.25">
      <c r="A39" s="75" t="s">
        <v>32</v>
      </c>
      <c r="B39" s="18"/>
      <c r="C39" s="18"/>
      <c r="D39" s="18"/>
      <c r="E39" s="18"/>
      <c r="F39" s="18"/>
      <c r="G39" s="18"/>
      <c r="H39" s="29">
        <f>H31+H32-H33</f>
        <v>17168.060000000005</v>
      </c>
      <c r="I39" s="48"/>
    </row>
    <row r="40" spans="1:9" x14ac:dyDescent="0.25">
      <c r="A40" s="76"/>
      <c r="B40" s="77"/>
      <c r="C40" s="77"/>
      <c r="D40" s="77"/>
      <c r="E40" s="77"/>
      <c r="F40" s="77"/>
      <c r="G40" s="78"/>
      <c r="H40" s="76"/>
      <c r="I40" s="78"/>
    </row>
    <row r="41" spans="1:9" x14ac:dyDescent="0.25">
      <c r="A41" s="12" t="s">
        <v>13</v>
      </c>
      <c r="B41" s="13"/>
      <c r="C41" s="13"/>
      <c r="D41" s="13"/>
      <c r="E41" s="13"/>
      <c r="F41" s="13"/>
      <c r="G41" s="14"/>
      <c r="H41" s="15"/>
      <c r="I41" s="16"/>
    </row>
    <row r="42" spans="1:9" x14ac:dyDescent="0.25">
      <c r="A42" s="70" t="s">
        <v>9</v>
      </c>
      <c r="B42" s="71"/>
      <c r="C42" s="71"/>
      <c r="D42" s="71"/>
      <c r="E42" s="71"/>
      <c r="F42" s="71"/>
      <c r="G42" s="72"/>
      <c r="H42" s="29">
        <v>13.65</v>
      </c>
      <c r="I42" s="48"/>
    </row>
    <row r="43" spans="1:9" ht="15.75" thickBot="1" x14ac:dyDescent="0.3">
      <c r="A43" s="87" t="s">
        <v>15</v>
      </c>
      <c r="B43" s="88"/>
      <c r="C43" s="88"/>
      <c r="D43" s="88"/>
      <c r="E43" s="88"/>
      <c r="F43" s="88"/>
      <c r="G43" s="89"/>
      <c r="H43" s="90">
        <f>(H7+H11+H32)/(H8+H9+H26+H33)*H42</f>
        <v>14.273188617520555</v>
      </c>
      <c r="I43" s="91"/>
    </row>
    <row r="46" spans="1:9" x14ac:dyDescent="0.25">
      <c r="A46" s="69" t="s">
        <v>10</v>
      </c>
      <c r="B46" s="69"/>
      <c r="C46" s="69"/>
      <c r="G46" s="69" t="s">
        <v>16</v>
      </c>
      <c r="H46" s="69"/>
      <c r="I46" s="69"/>
    </row>
  </sheetData>
  <mergeCells count="84">
    <mergeCell ref="A42:G42"/>
    <mergeCell ref="H42:I42"/>
    <mergeCell ref="A43:G43"/>
    <mergeCell ref="H43:I43"/>
    <mergeCell ref="A46:C46"/>
    <mergeCell ref="G46:I46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L15" sqref="L15"/>
    </sheetView>
  </sheetViews>
  <sheetFormatPr defaultRowHeight="15" x14ac:dyDescent="0.25"/>
  <sheetData>
    <row r="1" spans="1:9" ht="18.75" x14ac:dyDescent="0.3">
      <c r="A1" s="31" t="s">
        <v>69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4"/>
      <c r="H3" s="104" t="s">
        <v>0</v>
      </c>
      <c r="I3" s="105"/>
    </row>
    <row r="4" spans="1:9" x14ac:dyDescent="0.25">
      <c r="A4" s="17" t="s">
        <v>70</v>
      </c>
      <c r="B4" s="18"/>
      <c r="C4" s="18"/>
      <c r="D4" s="18"/>
      <c r="E4" s="18"/>
      <c r="F4" s="18"/>
      <c r="G4" s="18"/>
      <c r="H4" s="140">
        <v>27461.08</v>
      </c>
      <c r="I4" s="141"/>
    </row>
    <row r="5" spans="1:9" x14ac:dyDescent="0.25">
      <c r="A5" s="17"/>
      <c r="B5" s="18"/>
      <c r="C5" s="18"/>
      <c r="D5" s="18"/>
      <c r="E5" s="18"/>
      <c r="F5" s="18"/>
      <c r="G5" s="18"/>
      <c r="H5" s="41"/>
      <c r="I5" s="30"/>
    </row>
    <row r="6" spans="1:9" x14ac:dyDescent="0.25">
      <c r="A6" s="17" t="s">
        <v>34</v>
      </c>
      <c r="B6" s="18"/>
      <c r="C6" s="18"/>
      <c r="D6" s="18"/>
      <c r="E6" s="18"/>
      <c r="F6" s="18"/>
      <c r="G6" s="19"/>
      <c r="H6" s="29">
        <v>7071.71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54124.32</v>
      </c>
      <c r="I7" s="53"/>
    </row>
    <row r="8" spans="1:9" x14ac:dyDescent="0.25">
      <c r="A8" s="49" t="s">
        <v>18</v>
      </c>
      <c r="B8" s="50"/>
      <c r="C8" s="50"/>
      <c r="D8" s="50"/>
      <c r="E8" s="50"/>
      <c r="F8" s="50"/>
      <c r="G8" s="51"/>
      <c r="H8" s="52">
        <v>50531.29</v>
      </c>
      <c r="I8" s="5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54">
        <v>4080</v>
      </c>
      <c r="I9" s="55"/>
    </row>
    <row r="10" spans="1:9" ht="15.75" thickBot="1" x14ac:dyDescent="0.3">
      <c r="A10" s="43"/>
      <c r="B10" s="142"/>
      <c r="C10" s="142"/>
      <c r="D10" s="142"/>
      <c r="E10" s="142"/>
      <c r="F10" s="142"/>
      <c r="G10" s="44"/>
      <c r="H10" s="43"/>
      <c r="I10" s="44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143"/>
      <c r="H11" s="59">
        <f>H12+H13+H14+H18+H19+H20+H21+H22+H23+H24+H17</f>
        <v>60241.919999999998</v>
      </c>
      <c r="I11" s="60"/>
    </row>
    <row r="12" spans="1:9" x14ac:dyDescent="0.25">
      <c r="A12" s="61" t="s">
        <v>71</v>
      </c>
      <c r="B12" s="62"/>
      <c r="C12" s="62"/>
      <c r="D12" s="62"/>
      <c r="E12" s="62"/>
      <c r="F12" s="62"/>
      <c r="G12" s="62"/>
      <c r="H12" s="64">
        <v>1104.8599999999999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4"/>
      <c r="H13" s="15">
        <v>221.81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4"/>
      <c r="H14" s="15">
        <v>1347.26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145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145"/>
      <c r="H16" s="15"/>
      <c r="I16" s="16"/>
    </row>
    <row r="17" spans="1:9" x14ac:dyDescent="0.25">
      <c r="A17" s="12" t="s">
        <v>28</v>
      </c>
      <c r="B17" s="13"/>
      <c r="C17" s="13"/>
      <c r="D17" s="13"/>
      <c r="E17" s="13"/>
      <c r="F17" s="13"/>
      <c r="G17" s="144"/>
      <c r="H17" s="15">
        <v>800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146"/>
      <c r="H18" s="15">
        <v>1478.7</v>
      </c>
      <c r="I18" s="16"/>
    </row>
    <row r="19" spans="1:9" x14ac:dyDescent="0.25">
      <c r="A19" s="12" t="s">
        <v>11</v>
      </c>
      <c r="B19" s="13"/>
      <c r="C19" s="13"/>
      <c r="D19" s="13"/>
      <c r="E19" s="13"/>
      <c r="F19" s="13"/>
      <c r="G19" s="144"/>
      <c r="H19" s="54">
        <v>0</v>
      </c>
      <c r="I19" s="55"/>
    </row>
    <row r="20" spans="1:9" x14ac:dyDescent="0.25">
      <c r="A20" s="70" t="s">
        <v>27</v>
      </c>
      <c r="B20" s="71"/>
      <c r="C20" s="71"/>
      <c r="D20" s="71"/>
      <c r="E20" s="71"/>
      <c r="F20" s="71"/>
      <c r="G20" s="71"/>
      <c r="H20" s="85">
        <v>2150.8000000000002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1"/>
      <c r="H21" s="43">
        <v>0</v>
      </c>
      <c r="I21" s="44"/>
    </row>
    <row r="22" spans="1:9" x14ac:dyDescent="0.25">
      <c r="A22" s="70" t="s">
        <v>6</v>
      </c>
      <c r="B22" s="71"/>
      <c r="C22" s="71"/>
      <c r="D22" s="71"/>
      <c r="E22" s="71"/>
      <c r="F22" s="71"/>
      <c r="G22" s="71"/>
      <c r="H22" s="85">
        <v>16758.599999999999</v>
      </c>
      <c r="I22" s="86"/>
    </row>
    <row r="23" spans="1:9" x14ac:dyDescent="0.25">
      <c r="A23" s="70" t="s">
        <v>12</v>
      </c>
      <c r="B23" s="71"/>
      <c r="C23" s="71"/>
      <c r="D23" s="71"/>
      <c r="E23" s="71"/>
      <c r="F23" s="71"/>
      <c r="G23" s="71"/>
      <c r="H23" s="43">
        <v>27834.65</v>
      </c>
      <c r="I23" s="44"/>
    </row>
    <row r="24" spans="1:9" ht="15.75" thickBot="1" x14ac:dyDescent="0.3">
      <c r="A24" s="70" t="s">
        <v>7</v>
      </c>
      <c r="B24" s="71"/>
      <c r="C24" s="71"/>
      <c r="D24" s="71"/>
      <c r="E24" s="71"/>
      <c r="F24" s="71"/>
      <c r="G24" s="71"/>
      <c r="H24" s="111">
        <v>8545.24</v>
      </c>
      <c r="I24" s="112"/>
    </row>
    <row r="25" spans="1:9" ht="15.75" thickBot="1" x14ac:dyDescent="0.3">
      <c r="A25" s="56" t="s">
        <v>14</v>
      </c>
      <c r="B25" s="57"/>
      <c r="C25" s="57"/>
      <c r="D25" s="57"/>
      <c r="E25" s="57"/>
      <c r="F25" s="57"/>
      <c r="G25" s="58"/>
      <c r="H25" s="59">
        <v>56314.69</v>
      </c>
      <c r="I25" s="79"/>
    </row>
    <row r="26" spans="1:9" ht="15.75" thickBot="1" x14ac:dyDescent="0.3">
      <c r="A26" s="104"/>
      <c r="B26" s="147"/>
      <c r="C26" s="147"/>
      <c r="D26" s="147"/>
      <c r="E26" s="147"/>
      <c r="F26" s="147"/>
      <c r="G26" s="105"/>
      <c r="H26" s="104"/>
      <c r="I26" s="105"/>
    </row>
    <row r="27" spans="1:9" x14ac:dyDescent="0.25">
      <c r="A27" s="38" t="s">
        <v>59</v>
      </c>
      <c r="B27" s="39"/>
      <c r="C27" s="39"/>
      <c r="D27" s="39"/>
      <c r="E27" s="39"/>
      <c r="F27" s="39"/>
      <c r="G27" s="40"/>
      <c r="H27" s="131">
        <v>1828.29</v>
      </c>
      <c r="I27" s="132"/>
    </row>
    <row r="28" spans="1:9" x14ac:dyDescent="0.25">
      <c r="A28" s="75" t="s">
        <v>22</v>
      </c>
      <c r="B28" s="18"/>
      <c r="C28" s="18"/>
      <c r="D28" s="18"/>
      <c r="E28" s="18"/>
      <c r="F28" s="18"/>
      <c r="G28" s="19"/>
      <c r="H28" s="29">
        <v>14119.2</v>
      </c>
      <c r="I28" s="48"/>
    </row>
    <row r="29" spans="1:9" ht="15.75" thickBot="1" x14ac:dyDescent="0.3">
      <c r="A29" s="148" t="s">
        <v>23</v>
      </c>
      <c r="B29" s="149"/>
      <c r="C29" s="149"/>
      <c r="D29" s="149"/>
      <c r="E29" s="149"/>
      <c r="F29" s="149"/>
      <c r="G29" s="150"/>
      <c r="H29" s="106">
        <v>13192.71</v>
      </c>
      <c r="I29" s="107"/>
    </row>
    <row r="30" spans="1:9" ht="15.75" thickBot="1" x14ac:dyDescent="0.3">
      <c r="A30" s="151"/>
      <c r="B30" s="152"/>
      <c r="C30" s="152"/>
      <c r="D30" s="152"/>
      <c r="E30" s="152"/>
      <c r="F30" s="152"/>
      <c r="G30" s="153"/>
      <c r="H30" s="33"/>
      <c r="I30" s="35"/>
    </row>
    <row r="31" spans="1:9" ht="15.75" thickBot="1" x14ac:dyDescent="0.3">
      <c r="A31" s="2" t="s">
        <v>8</v>
      </c>
      <c r="B31" s="3"/>
      <c r="C31" s="3"/>
      <c r="D31" s="3"/>
      <c r="E31" s="3"/>
      <c r="F31" s="3"/>
      <c r="G31" s="3"/>
      <c r="H31" s="154">
        <f>H11</f>
        <v>60241.919999999998</v>
      </c>
      <c r="I31" s="155"/>
    </row>
    <row r="32" spans="1:9" x14ac:dyDescent="0.25">
      <c r="A32" s="24"/>
      <c r="B32" s="25"/>
      <c r="C32" s="25"/>
      <c r="D32" s="25"/>
      <c r="E32" s="25"/>
      <c r="F32" s="25"/>
      <c r="G32" s="25"/>
      <c r="H32" s="24"/>
      <c r="I32" s="26"/>
    </row>
    <row r="33" spans="1:9" x14ac:dyDescent="0.25">
      <c r="A33" s="17" t="s">
        <v>30</v>
      </c>
      <c r="B33" s="18"/>
      <c r="C33" s="18"/>
      <c r="D33" s="18"/>
      <c r="E33" s="18"/>
      <c r="F33" s="18"/>
      <c r="G33" s="18"/>
      <c r="H33" s="29">
        <f>H4+H11-H25</f>
        <v>31388.309999999998</v>
      </c>
      <c r="I33" s="48"/>
    </row>
    <row r="34" spans="1:9" x14ac:dyDescent="0.25">
      <c r="A34" s="17" t="s">
        <v>31</v>
      </c>
      <c r="B34" s="18"/>
      <c r="C34" s="18"/>
      <c r="D34" s="18"/>
      <c r="E34" s="18"/>
      <c r="F34" s="18"/>
      <c r="G34" s="18"/>
      <c r="H34" s="29">
        <f>H6+H7-H8-H9</f>
        <v>6584.739999999998</v>
      </c>
      <c r="I34" s="48"/>
    </row>
    <row r="35" spans="1:9" x14ac:dyDescent="0.25">
      <c r="A35" s="75" t="s">
        <v>32</v>
      </c>
      <c r="B35" s="18"/>
      <c r="C35" s="18"/>
      <c r="D35" s="18"/>
      <c r="E35" s="18"/>
      <c r="F35" s="18"/>
      <c r="G35" s="18"/>
      <c r="H35" s="29">
        <f>H27+H28-H29</f>
        <v>2754.7800000000025</v>
      </c>
      <c r="I35" s="48"/>
    </row>
    <row r="36" spans="1:9" x14ac:dyDescent="0.25">
      <c r="A36" s="156">
        <v>3</v>
      </c>
      <c r="B36" s="157"/>
      <c r="C36" s="157"/>
      <c r="D36" s="157"/>
      <c r="E36" s="157"/>
      <c r="F36" s="157"/>
      <c r="G36" s="75"/>
      <c r="H36" s="41"/>
      <c r="I36" s="30"/>
    </row>
    <row r="37" spans="1:9" x14ac:dyDescent="0.25">
      <c r="A37" s="12" t="s">
        <v>13</v>
      </c>
      <c r="B37" s="13"/>
      <c r="C37" s="13"/>
      <c r="D37" s="13"/>
      <c r="E37" s="13"/>
      <c r="F37" s="13"/>
      <c r="G37" s="144"/>
      <c r="H37" s="15"/>
      <c r="I37" s="16"/>
    </row>
    <row r="38" spans="1:9" x14ac:dyDescent="0.25">
      <c r="A38" s="70" t="s">
        <v>9</v>
      </c>
      <c r="B38" s="71"/>
      <c r="C38" s="71"/>
      <c r="D38" s="71"/>
      <c r="E38" s="71"/>
      <c r="F38" s="71"/>
      <c r="G38" s="71"/>
      <c r="H38" s="29">
        <v>13.65</v>
      </c>
      <c r="I38" s="48"/>
    </row>
    <row r="39" spans="1:9" ht="15.75" thickBot="1" x14ac:dyDescent="0.3">
      <c r="A39" s="87" t="s">
        <v>15</v>
      </c>
      <c r="B39" s="88"/>
      <c r="C39" s="88"/>
      <c r="D39" s="88"/>
      <c r="E39" s="88"/>
      <c r="F39" s="88"/>
      <c r="G39" s="88"/>
      <c r="H39" s="90">
        <f>(H7+H11+H28)/(H8+H9+H25+H29)*H38</f>
        <v>14.130234987172358</v>
      </c>
      <c r="I39" s="91"/>
    </row>
    <row r="42" spans="1:9" x14ac:dyDescent="0.25">
      <c r="A42" s="69" t="s">
        <v>10</v>
      </c>
      <c r="B42" s="69"/>
      <c r="C42" s="69"/>
      <c r="G42" s="69" t="s">
        <v>16</v>
      </c>
      <c r="H42" s="69"/>
      <c r="I42" s="69"/>
    </row>
  </sheetData>
  <mergeCells count="76">
    <mergeCell ref="A39:G39"/>
    <mergeCell ref="H39:I39"/>
    <mergeCell ref="A42:C42"/>
    <mergeCell ref="G42:I42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O15" sqref="O15"/>
    </sheetView>
  </sheetViews>
  <sheetFormatPr defaultRowHeight="15" x14ac:dyDescent="0.25"/>
  <sheetData>
    <row r="1" spans="1:9" ht="18.75" x14ac:dyDescent="0.3">
      <c r="A1" s="31" t="s">
        <v>72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17" t="s">
        <v>33</v>
      </c>
      <c r="B4" s="18"/>
      <c r="C4" s="18"/>
      <c r="D4" s="18"/>
      <c r="E4" s="18"/>
      <c r="F4" s="18"/>
      <c r="G4" s="19"/>
      <c r="H4" s="140">
        <v>97360.47</v>
      </c>
      <c r="I4" s="141"/>
    </row>
    <row r="5" spans="1:9" x14ac:dyDescent="0.25">
      <c r="A5" s="17"/>
      <c r="B5" s="18"/>
      <c r="C5" s="18"/>
      <c r="D5" s="18"/>
      <c r="E5" s="18"/>
      <c r="F5" s="18"/>
      <c r="G5" s="19"/>
      <c r="H5" s="41"/>
      <c r="I5" s="30"/>
    </row>
    <row r="6" spans="1:9" x14ac:dyDescent="0.25">
      <c r="A6" s="17" t="s">
        <v>73</v>
      </c>
      <c r="B6" s="18"/>
      <c r="C6" s="18"/>
      <c r="D6" s="18"/>
      <c r="E6" s="18"/>
      <c r="F6" s="18"/>
      <c r="G6" s="19"/>
      <c r="H6" s="29">
        <v>31135.05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187557.48</v>
      </c>
      <c r="I7" s="53"/>
    </row>
    <row r="8" spans="1:9" x14ac:dyDescent="0.25">
      <c r="A8" s="49" t="s">
        <v>18</v>
      </c>
      <c r="B8" s="50"/>
      <c r="C8" s="50"/>
      <c r="D8" s="50"/>
      <c r="E8" s="50"/>
      <c r="F8" s="50"/>
      <c r="G8" s="51"/>
      <c r="H8" s="52">
        <v>176012.58</v>
      </c>
      <c r="I8" s="5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18480</v>
      </c>
      <c r="I9" s="86"/>
    </row>
    <row r="10" spans="1:9" ht="15.75" thickBot="1" x14ac:dyDescent="0.3">
      <c r="A10" s="43"/>
      <c r="B10" s="142"/>
      <c r="C10" s="142"/>
      <c r="D10" s="142"/>
      <c r="E10" s="142"/>
      <c r="F10" s="142"/>
      <c r="G10" s="44"/>
      <c r="H10" s="43"/>
      <c r="I10" s="44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H12+H13+H14+H15+H17+H18+H19+H20+H22+H23+H24+H25</f>
        <v>220175.87999999998</v>
      </c>
      <c r="I11" s="158"/>
    </row>
    <row r="12" spans="1:9" x14ac:dyDescent="0.25">
      <c r="A12" s="61" t="s">
        <v>67</v>
      </c>
      <c r="B12" s="62"/>
      <c r="C12" s="62"/>
      <c r="D12" s="62"/>
      <c r="E12" s="62"/>
      <c r="F12" s="62"/>
      <c r="G12" s="63"/>
      <c r="H12" s="64">
        <v>2120.09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750.57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4559.04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74</v>
      </c>
      <c r="B17" s="13"/>
      <c r="C17" s="13"/>
      <c r="D17" s="13"/>
      <c r="E17" s="13"/>
      <c r="F17" s="13"/>
      <c r="G17" s="14"/>
      <c r="H17" s="15">
        <v>8000</v>
      </c>
      <c r="I17" s="16"/>
    </row>
    <row r="18" spans="1:9" x14ac:dyDescent="0.25">
      <c r="A18" s="70" t="s">
        <v>5</v>
      </c>
      <c r="B18" s="71"/>
      <c r="C18" s="71"/>
      <c r="D18" s="71"/>
      <c r="E18" s="71"/>
      <c r="F18" s="71"/>
      <c r="G18" s="72"/>
      <c r="H18" s="43">
        <v>5003.88</v>
      </c>
      <c r="I18" s="44"/>
    </row>
    <row r="19" spans="1:9" x14ac:dyDescent="0.25">
      <c r="A19" s="70" t="s">
        <v>11</v>
      </c>
      <c r="B19" s="71"/>
      <c r="C19" s="71"/>
      <c r="D19" s="71"/>
      <c r="E19" s="71"/>
      <c r="F19" s="71"/>
      <c r="G19" s="72"/>
      <c r="H19" s="159">
        <v>4512</v>
      </c>
      <c r="I19" s="160"/>
    </row>
    <row r="20" spans="1:9" x14ac:dyDescent="0.25">
      <c r="A20" s="70" t="s">
        <v>58</v>
      </c>
      <c r="B20" s="71"/>
      <c r="C20" s="71"/>
      <c r="D20" s="71"/>
      <c r="E20" s="71"/>
      <c r="F20" s="71"/>
      <c r="G20" s="72"/>
      <c r="H20" s="85">
        <v>0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3474.86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43">
        <v>56709.96</v>
      </c>
      <c r="I23" s="44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43">
        <v>103324.77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73">
        <v>31720.71</v>
      </c>
      <c r="I25" s="74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208307.02</v>
      </c>
      <c r="I26" s="79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x14ac:dyDescent="0.25">
      <c r="A28" s="38" t="s">
        <v>59</v>
      </c>
      <c r="B28" s="39"/>
      <c r="C28" s="39"/>
      <c r="D28" s="39"/>
      <c r="E28" s="39"/>
      <c r="F28" s="39"/>
      <c r="G28" s="40"/>
      <c r="H28" s="131">
        <v>14614.44</v>
      </c>
      <c r="I28" s="132"/>
    </row>
    <row r="29" spans="1:9" x14ac:dyDescent="0.25">
      <c r="A29" s="161" t="s">
        <v>22</v>
      </c>
      <c r="B29" s="162"/>
      <c r="C29" s="162"/>
      <c r="D29" s="162"/>
      <c r="E29" s="162"/>
      <c r="F29" s="162"/>
      <c r="G29" s="163"/>
      <c r="H29" s="133">
        <v>65236.800000000003</v>
      </c>
      <c r="I29" s="134"/>
    </row>
    <row r="30" spans="1:9" ht="15.75" thickBot="1" x14ac:dyDescent="0.3">
      <c r="A30" s="164" t="s">
        <v>23</v>
      </c>
      <c r="B30" s="165"/>
      <c r="C30" s="165"/>
      <c r="D30" s="165"/>
      <c r="E30" s="165"/>
      <c r="F30" s="165"/>
      <c r="G30" s="166"/>
      <c r="H30" s="138">
        <v>61396.98</v>
      </c>
      <c r="I30" s="139"/>
    </row>
    <row r="31" spans="1:9" ht="15.75" thickBot="1" x14ac:dyDescent="0.3">
      <c r="A31" s="113"/>
      <c r="B31" s="114"/>
      <c r="C31" s="114"/>
      <c r="D31" s="114"/>
      <c r="E31" s="114"/>
      <c r="F31" s="114"/>
      <c r="G31" s="115"/>
      <c r="H31" s="10"/>
      <c r="I31" s="11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4"/>
      <c r="H32" s="22">
        <f>H11</f>
        <v>220175.87999999998</v>
      </c>
      <c r="I32" s="23"/>
    </row>
    <row r="33" spans="1:9" x14ac:dyDescent="0.25">
      <c r="A33" s="111"/>
      <c r="B33" s="167"/>
      <c r="C33" s="167"/>
      <c r="D33" s="167"/>
      <c r="E33" s="167"/>
      <c r="F33" s="167"/>
      <c r="G33" s="112"/>
      <c r="H33" s="27"/>
      <c r="I33" s="28"/>
    </row>
    <row r="34" spans="1:9" x14ac:dyDescent="0.25">
      <c r="A34" s="17" t="s">
        <v>30</v>
      </c>
      <c r="B34" s="18"/>
      <c r="C34" s="18"/>
      <c r="D34" s="18"/>
      <c r="E34" s="18"/>
      <c r="F34" s="18"/>
      <c r="G34" s="19"/>
      <c r="H34" s="29">
        <f>H4+H11-H26</f>
        <v>109229.32999999999</v>
      </c>
      <c r="I34" s="48"/>
    </row>
    <row r="35" spans="1:9" x14ac:dyDescent="0.25">
      <c r="A35" s="17" t="s">
        <v>75</v>
      </c>
      <c r="B35" s="18"/>
      <c r="C35" s="18"/>
      <c r="D35" s="18"/>
      <c r="E35" s="18"/>
      <c r="F35" s="18"/>
      <c r="G35" s="19"/>
      <c r="H35" s="29">
        <f>H6+H8+H9-H7</f>
        <v>38070.149999999965</v>
      </c>
      <c r="I35" s="48"/>
    </row>
    <row r="36" spans="1:9" x14ac:dyDescent="0.25">
      <c r="A36" s="17" t="s">
        <v>32</v>
      </c>
      <c r="B36" s="18"/>
      <c r="C36" s="18"/>
      <c r="D36" s="18"/>
      <c r="E36" s="18"/>
      <c r="F36" s="18"/>
      <c r="G36" s="18"/>
      <c r="H36" s="29">
        <f>H28+H29-H30</f>
        <v>18454.260000000002</v>
      </c>
      <c r="I36" s="48"/>
    </row>
    <row r="37" spans="1:9" x14ac:dyDescent="0.25">
      <c r="A37" s="41"/>
      <c r="B37" s="42"/>
      <c r="C37" s="42"/>
      <c r="D37" s="42"/>
      <c r="E37" s="42"/>
      <c r="F37" s="42"/>
      <c r="G37" s="30"/>
      <c r="H37" s="41"/>
      <c r="I37" s="30"/>
    </row>
    <row r="38" spans="1:9" x14ac:dyDescent="0.25">
      <c r="A38" s="17" t="s">
        <v>13</v>
      </c>
      <c r="B38" s="18"/>
      <c r="C38" s="18"/>
      <c r="D38" s="18"/>
      <c r="E38" s="18"/>
      <c r="F38" s="18"/>
      <c r="G38" s="19"/>
      <c r="H38" s="43"/>
      <c r="I38" s="44"/>
    </row>
    <row r="39" spans="1:9" x14ac:dyDescent="0.25">
      <c r="A39" s="70" t="s">
        <v>9</v>
      </c>
      <c r="B39" s="71"/>
      <c r="C39" s="71"/>
      <c r="D39" s="71"/>
      <c r="E39" s="71"/>
      <c r="F39" s="71"/>
      <c r="G39" s="72"/>
      <c r="H39" s="29">
        <v>14.5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9"/>
      <c r="H40" s="168">
        <f>(H7+H11+H29)/(H8+H9+H26+H30)*H39</f>
        <v>14.774058266435311</v>
      </c>
      <c r="I40" s="169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M20" sqref="M20"/>
    </sheetView>
  </sheetViews>
  <sheetFormatPr defaultRowHeight="15" x14ac:dyDescent="0.25"/>
  <sheetData>
    <row r="1" spans="1:9" ht="18.75" x14ac:dyDescent="0.3">
      <c r="A1" s="31" t="s">
        <v>76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17" t="s">
        <v>70</v>
      </c>
      <c r="B4" s="18"/>
      <c r="C4" s="18"/>
      <c r="D4" s="18"/>
      <c r="E4" s="18"/>
      <c r="F4" s="18"/>
      <c r="G4" s="19"/>
      <c r="H4" s="170">
        <v>59265.18</v>
      </c>
      <c r="I4" s="171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17" t="s">
        <v>77</v>
      </c>
      <c r="B6" s="18"/>
      <c r="C6" s="18"/>
      <c r="D6" s="18"/>
      <c r="E6" s="18"/>
      <c r="F6" s="18"/>
      <c r="G6" s="19"/>
      <c r="H6" s="41">
        <v>29158.82</v>
      </c>
      <c r="I6" s="30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172">
        <v>190200.99</v>
      </c>
      <c r="I7" s="173"/>
    </row>
    <row r="8" spans="1:9" x14ac:dyDescent="0.25">
      <c r="A8" s="174" t="s">
        <v>18</v>
      </c>
      <c r="B8" s="175"/>
      <c r="C8" s="175"/>
      <c r="D8" s="175"/>
      <c r="E8" s="175"/>
      <c r="F8" s="175"/>
      <c r="G8" s="176"/>
      <c r="H8" s="177">
        <v>189928.43</v>
      </c>
      <c r="I8" s="178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16080</v>
      </c>
      <c r="I9" s="86"/>
    </row>
    <row r="10" spans="1:9" ht="15.75" thickBot="1" x14ac:dyDescent="0.3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58"/>
      <c r="H11" s="59">
        <f>H12+H13+H14+H18+H19+H20+H22+H23+H24+H25+H17</f>
        <v>223279.09</v>
      </c>
      <c r="I11" s="179"/>
    </row>
    <row r="12" spans="1:9" x14ac:dyDescent="0.25">
      <c r="A12" s="61" t="s">
        <v>78</v>
      </c>
      <c r="B12" s="62"/>
      <c r="C12" s="62"/>
      <c r="D12" s="62"/>
      <c r="E12" s="62"/>
      <c r="F12" s="62"/>
      <c r="G12" s="63"/>
      <c r="H12" s="64">
        <v>1388.55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"/>
      <c r="H13" s="15">
        <v>746.9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"/>
      <c r="H14" s="15">
        <v>4536.7299999999996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68"/>
      <c r="H16" s="15"/>
      <c r="I16" s="16"/>
    </row>
    <row r="17" spans="1:9" x14ac:dyDescent="0.25">
      <c r="A17" s="12" t="s">
        <v>74</v>
      </c>
      <c r="B17" s="13"/>
      <c r="C17" s="13"/>
      <c r="D17" s="13"/>
      <c r="E17" s="13"/>
      <c r="F17" s="13"/>
      <c r="G17" s="14"/>
      <c r="H17" s="15">
        <v>8000</v>
      </c>
      <c r="I17" s="16"/>
    </row>
    <row r="18" spans="1:9" x14ac:dyDescent="0.25">
      <c r="A18" s="70" t="s">
        <v>58</v>
      </c>
      <c r="B18" s="71"/>
      <c r="C18" s="71"/>
      <c r="D18" s="71"/>
      <c r="E18" s="71"/>
      <c r="F18" s="71"/>
      <c r="G18" s="72"/>
      <c r="H18" s="43">
        <v>5350</v>
      </c>
      <c r="I18" s="44"/>
    </row>
    <row r="19" spans="1:9" x14ac:dyDescent="0.25">
      <c r="A19" s="82" t="s">
        <v>5</v>
      </c>
      <c r="B19" s="83"/>
      <c r="C19" s="83"/>
      <c r="D19" s="83"/>
      <c r="E19" s="83"/>
      <c r="F19" s="83"/>
      <c r="G19" s="84"/>
      <c r="H19" s="15">
        <v>4979.34</v>
      </c>
      <c r="I19" s="16"/>
    </row>
    <row r="20" spans="1:9" x14ac:dyDescent="0.25">
      <c r="A20" s="12" t="s">
        <v>11</v>
      </c>
      <c r="B20" s="13"/>
      <c r="C20" s="13"/>
      <c r="D20" s="13"/>
      <c r="E20" s="13"/>
      <c r="F20" s="13"/>
      <c r="G20" s="14"/>
      <c r="H20" s="85">
        <v>4387.2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2"/>
      <c r="H21" s="43"/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111">
        <v>3457.88</v>
      </c>
      <c r="I22" s="112"/>
    </row>
    <row r="23" spans="1:9" x14ac:dyDescent="0.25">
      <c r="A23" s="70" t="s">
        <v>6</v>
      </c>
      <c r="B23" s="71"/>
      <c r="C23" s="71"/>
      <c r="D23" s="71"/>
      <c r="E23" s="71"/>
      <c r="F23" s="71"/>
      <c r="G23" s="72"/>
      <c r="H23" s="43">
        <v>56432.52</v>
      </c>
      <c r="I23" s="44"/>
    </row>
    <row r="24" spans="1:9" x14ac:dyDescent="0.25">
      <c r="A24" s="70" t="s">
        <v>12</v>
      </c>
      <c r="B24" s="71"/>
      <c r="C24" s="71"/>
      <c r="D24" s="71"/>
      <c r="E24" s="71"/>
      <c r="F24" s="71"/>
      <c r="G24" s="72"/>
      <c r="H24" s="43">
        <v>102524.84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2"/>
      <c r="H25" s="111">
        <v>31475.13</v>
      </c>
      <c r="I25" s="112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119">
        <v>225029.47</v>
      </c>
      <c r="I26" s="120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x14ac:dyDescent="0.25">
      <c r="A28" s="180" t="s">
        <v>59</v>
      </c>
      <c r="B28" s="181"/>
      <c r="C28" s="181"/>
      <c r="D28" s="181"/>
      <c r="E28" s="181"/>
      <c r="F28" s="181"/>
      <c r="G28" s="181"/>
      <c r="H28" s="131">
        <v>12913.42</v>
      </c>
      <c r="I28" s="132"/>
    </row>
    <row r="29" spans="1:9" x14ac:dyDescent="0.25">
      <c r="A29" s="75" t="s">
        <v>22</v>
      </c>
      <c r="B29" s="18"/>
      <c r="C29" s="18"/>
      <c r="D29" s="18"/>
      <c r="E29" s="18"/>
      <c r="F29" s="18"/>
      <c r="G29" s="18"/>
      <c r="H29" s="133">
        <v>66156.2</v>
      </c>
      <c r="I29" s="134"/>
    </row>
    <row r="30" spans="1:9" ht="15.75" thickBot="1" x14ac:dyDescent="0.3">
      <c r="A30" s="135" t="s">
        <v>23</v>
      </c>
      <c r="B30" s="136"/>
      <c r="C30" s="136"/>
      <c r="D30" s="136"/>
      <c r="E30" s="136"/>
      <c r="F30" s="136"/>
      <c r="G30" s="136"/>
      <c r="H30" s="182">
        <v>66204.53</v>
      </c>
      <c r="I30" s="183"/>
    </row>
    <row r="31" spans="1:9" ht="15.75" thickBot="1" x14ac:dyDescent="0.3">
      <c r="A31" s="7"/>
      <c r="B31" s="8"/>
      <c r="C31" s="8"/>
      <c r="D31" s="8"/>
      <c r="E31" s="8"/>
      <c r="F31" s="8"/>
      <c r="G31" s="9"/>
      <c r="H31" s="10"/>
      <c r="I31" s="11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4"/>
      <c r="H32" s="22">
        <f>H11</f>
        <v>223279.09</v>
      </c>
      <c r="I32" s="23"/>
    </row>
    <row r="33" spans="1:9" x14ac:dyDescent="0.25">
      <c r="A33" s="24"/>
      <c r="B33" s="25"/>
      <c r="C33" s="25"/>
      <c r="D33" s="25"/>
      <c r="E33" s="25"/>
      <c r="F33" s="25"/>
      <c r="G33" s="26"/>
      <c r="H33" s="184"/>
      <c r="I33" s="185"/>
    </row>
    <row r="34" spans="1:9" x14ac:dyDescent="0.25">
      <c r="A34" s="17" t="s">
        <v>30</v>
      </c>
      <c r="B34" s="18"/>
      <c r="C34" s="18"/>
      <c r="D34" s="18"/>
      <c r="E34" s="18"/>
      <c r="F34" s="18"/>
      <c r="G34" s="19"/>
      <c r="H34" s="186">
        <f>H4+H11-H26</f>
        <v>57514.800000000017</v>
      </c>
      <c r="I34" s="171"/>
    </row>
    <row r="35" spans="1:9" x14ac:dyDescent="0.25">
      <c r="A35" s="17" t="s">
        <v>75</v>
      </c>
      <c r="B35" s="18"/>
      <c r="C35" s="18"/>
      <c r="D35" s="18"/>
      <c r="E35" s="18"/>
      <c r="F35" s="18"/>
      <c r="G35" s="19"/>
      <c r="H35" s="29">
        <f>H6+H8+H9-H7</f>
        <v>44966.260000000009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7"/>
      <c r="H36" s="188">
        <f>H28+H29-H30</f>
        <v>12865.089999999997</v>
      </c>
      <c r="I36" s="48"/>
    </row>
    <row r="37" spans="1:9" x14ac:dyDescent="0.25">
      <c r="A37" s="189"/>
      <c r="B37" s="190"/>
      <c r="C37" s="190"/>
      <c r="D37" s="190"/>
      <c r="E37" s="190"/>
      <c r="F37" s="190"/>
      <c r="G37" s="191"/>
      <c r="H37" s="192"/>
      <c r="I37" s="193"/>
    </row>
    <row r="38" spans="1:9" x14ac:dyDescent="0.25">
      <c r="A38" s="12" t="s">
        <v>13</v>
      </c>
      <c r="B38" s="13"/>
      <c r="C38" s="13"/>
      <c r="D38" s="13"/>
      <c r="E38" s="13"/>
      <c r="F38" s="13"/>
      <c r="G38" s="14"/>
      <c r="H38" s="76"/>
      <c r="I38" s="78"/>
    </row>
    <row r="39" spans="1:9" x14ac:dyDescent="0.25">
      <c r="A39" s="70" t="s">
        <v>9</v>
      </c>
      <c r="B39" s="71"/>
      <c r="C39" s="71"/>
      <c r="D39" s="71"/>
      <c r="E39" s="71"/>
      <c r="F39" s="71"/>
      <c r="G39" s="72"/>
      <c r="H39" s="29">
        <v>14.5</v>
      </c>
      <c r="I39" s="48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9"/>
      <c r="H40" s="90">
        <f>(H7+H11+H29)/(H8+H9+H26+H30)*H39</f>
        <v>13.986590122649025</v>
      </c>
      <c r="I40" s="91"/>
    </row>
    <row r="43" spans="1:9" x14ac:dyDescent="0.25">
      <c r="A43" s="69" t="s">
        <v>10</v>
      </c>
      <c r="B43" s="69"/>
      <c r="C43" s="69"/>
      <c r="G43" s="69" t="s">
        <v>16</v>
      </c>
      <c r="H43" s="69"/>
      <c r="I43" s="69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N17" sqref="N17"/>
    </sheetView>
  </sheetViews>
  <sheetFormatPr defaultRowHeight="15" x14ac:dyDescent="0.25"/>
  <sheetData>
    <row r="1" spans="1:9" ht="18.75" x14ac:dyDescent="0.3">
      <c r="A1" s="31" t="s">
        <v>79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C2" s="32" t="s">
        <v>29</v>
      </c>
      <c r="D2" s="32"/>
      <c r="E2" s="32"/>
      <c r="F2" s="32"/>
    </row>
    <row r="3" spans="1:9" ht="15.75" thickBot="1" x14ac:dyDescent="0.3">
      <c r="A3" s="33"/>
      <c r="B3" s="34"/>
      <c r="C3" s="34"/>
      <c r="D3" s="34"/>
      <c r="E3" s="34"/>
      <c r="F3" s="34"/>
      <c r="G3" s="35"/>
      <c r="H3" s="104" t="s">
        <v>0</v>
      </c>
      <c r="I3" s="105"/>
    </row>
    <row r="4" spans="1:9" x14ac:dyDescent="0.25">
      <c r="A4" s="17" t="s">
        <v>70</v>
      </c>
      <c r="B4" s="18"/>
      <c r="C4" s="18"/>
      <c r="D4" s="18"/>
      <c r="E4" s="18"/>
      <c r="F4" s="18"/>
      <c r="G4" s="18"/>
      <c r="H4" s="194">
        <v>103506.05</v>
      </c>
      <c r="I4" s="195"/>
    </row>
    <row r="5" spans="1:9" x14ac:dyDescent="0.25">
      <c r="A5" s="41"/>
      <c r="B5" s="42"/>
      <c r="C5" s="42"/>
      <c r="D5" s="42"/>
      <c r="E5" s="42"/>
      <c r="F5" s="42"/>
      <c r="G5" s="30"/>
      <c r="H5" s="43"/>
      <c r="I5" s="44"/>
    </row>
    <row r="6" spans="1:9" x14ac:dyDescent="0.25">
      <c r="A6" s="17" t="s">
        <v>80</v>
      </c>
      <c r="B6" s="18"/>
      <c r="C6" s="18"/>
      <c r="D6" s="18"/>
      <c r="E6" s="18"/>
      <c r="F6" s="18"/>
      <c r="G6" s="19"/>
      <c r="H6" s="29">
        <v>17549.810000000001</v>
      </c>
      <c r="I6" s="48"/>
    </row>
    <row r="7" spans="1:9" x14ac:dyDescent="0.25">
      <c r="A7" s="49" t="s">
        <v>17</v>
      </c>
      <c r="B7" s="50"/>
      <c r="C7" s="50"/>
      <c r="D7" s="50"/>
      <c r="E7" s="50"/>
      <c r="F7" s="50"/>
      <c r="G7" s="51"/>
      <c r="H7" s="52">
        <v>172306.8</v>
      </c>
      <c r="I7" s="53"/>
    </row>
    <row r="8" spans="1:9" x14ac:dyDescent="0.25">
      <c r="A8" s="174" t="s">
        <v>18</v>
      </c>
      <c r="B8" s="175"/>
      <c r="C8" s="175"/>
      <c r="D8" s="175"/>
      <c r="E8" s="175"/>
      <c r="F8" s="175"/>
      <c r="G8" s="176"/>
      <c r="H8" s="172">
        <v>151930.6</v>
      </c>
      <c r="I8" s="173"/>
    </row>
    <row r="9" spans="1:9" x14ac:dyDescent="0.25">
      <c r="A9" s="12" t="s">
        <v>1</v>
      </c>
      <c r="B9" s="13"/>
      <c r="C9" s="13"/>
      <c r="D9" s="13"/>
      <c r="E9" s="13"/>
      <c r="F9" s="13"/>
      <c r="G9" s="14"/>
      <c r="H9" s="85">
        <v>16080</v>
      </c>
      <c r="I9" s="86"/>
    </row>
    <row r="10" spans="1:9" ht="15.75" thickBot="1" x14ac:dyDescent="0.3">
      <c r="A10" s="12"/>
      <c r="B10" s="13"/>
      <c r="C10" s="13"/>
      <c r="D10" s="13"/>
      <c r="E10" s="13"/>
      <c r="F10" s="13"/>
      <c r="G10" s="144"/>
      <c r="H10" s="196"/>
      <c r="I10" s="197"/>
    </row>
    <row r="11" spans="1:9" ht="15.75" thickBot="1" x14ac:dyDescent="0.3">
      <c r="A11" s="56" t="s">
        <v>19</v>
      </c>
      <c r="B11" s="57"/>
      <c r="C11" s="57"/>
      <c r="D11" s="57"/>
      <c r="E11" s="57"/>
      <c r="F11" s="57"/>
      <c r="G11" s="143"/>
      <c r="H11" s="198">
        <f>H13+H14+H20+H21+H22+H23+H24+H25+H12+H18</f>
        <v>205126.8</v>
      </c>
      <c r="I11" s="199"/>
    </row>
    <row r="12" spans="1:9" x14ac:dyDescent="0.25">
      <c r="A12" s="61" t="s">
        <v>67</v>
      </c>
      <c r="B12" s="62"/>
      <c r="C12" s="62"/>
      <c r="D12" s="62"/>
      <c r="E12" s="62"/>
      <c r="F12" s="62"/>
      <c r="G12" s="62"/>
      <c r="H12" s="64">
        <v>2397.16</v>
      </c>
      <c r="I12" s="65"/>
    </row>
    <row r="13" spans="1:9" x14ac:dyDescent="0.25">
      <c r="A13" s="12" t="s">
        <v>2</v>
      </c>
      <c r="B13" s="13"/>
      <c r="C13" s="13"/>
      <c r="D13" s="13"/>
      <c r="E13" s="13"/>
      <c r="F13" s="13"/>
      <c r="G13" s="144"/>
      <c r="H13" s="15">
        <v>757.05</v>
      </c>
      <c r="I13" s="16"/>
    </row>
    <row r="14" spans="1:9" x14ac:dyDescent="0.25">
      <c r="A14" s="12" t="s">
        <v>3</v>
      </c>
      <c r="B14" s="13"/>
      <c r="C14" s="13"/>
      <c r="D14" s="13"/>
      <c r="E14" s="13"/>
      <c r="F14" s="13"/>
      <c r="G14" s="144"/>
      <c r="H14" s="15">
        <v>4598.3999999999996</v>
      </c>
      <c r="I14" s="16"/>
    </row>
    <row r="15" spans="1:9" x14ac:dyDescent="0.25">
      <c r="A15" s="66" t="s">
        <v>4</v>
      </c>
      <c r="B15" s="67"/>
      <c r="C15" s="67"/>
      <c r="D15" s="67"/>
      <c r="E15" s="67"/>
      <c r="F15" s="67"/>
      <c r="G15" s="145"/>
      <c r="H15" s="15"/>
      <c r="I15" s="16"/>
    </row>
    <row r="16" spans="1:9" x14ac:dyDescent="0.25">
      <c r="A16" s="66"/>
      <c r="B16" s="67"/>
      <c r="C16" s="67"/>
      <c r="D16" s="67"/>
      <c r="E16" s="67"/>
      <c r="F16" s="67"/>
      <c r="G16" s="145"/>
      <c r="H16" s="15"/>
      <c r="I16" s="16"/>
    </row>
    <row r="17" spans="1:9" x14ac:dyDescent="0.25">
      <c r="A17" s="12" t="s">
        <v>26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 x14ac:dyDescent="0.25">
      <c r="A18" s="82" t="s">
        <v>5</v>
      </c>
      <c r="B18" s="83"/>
      <c r="C18" s="83"/>
      <c r="D18" s="83"/>
      <c r="E18" s="83"/>
      <c r="F18" s="83"/>
      <c r="G18" s="146"/>
      <c r="H18" s="15">
        <v>5047.0200000000004</v>
      </c>
      <c r="I18" s="16"/>
    </row>
    <row r="19" spans="1:9" x14ac:dyDescent="0.25">
      <c r="A19" s="70" t="s">
        <v>11</v>
      </c>
      <c r="B19" s="71"/>
      <c r="C19" s="71"/>
      <c r="D19" s="71"/>
      <c r="E19" s="71"/>
      <c r="F19" s="71"/>
      <c r="G19" s="71"/>
      <c r="H19" s="43"/>
      <c r="I19" s="44"/>
    </row>
    <row r="20" spans="1:9" x14ac:dyDescent="0.25">
      <c r="A20" s="70" t="s">
        <v>58</v>
      </c>
      <c r="B20" s="71"/>
      <c r="C20" s="71"/>
      <c r="D20" s="71"/>
      <c r="E20" s="71"/>
      <c r="F20" s="71"/>
      <c r="G20" s="71"/>
      <c r="H20" s="85">
        <v>8100</v>
      </c>
      <c r="I20" s="86"/>
    </row>
    <row r="21" spans="1:9" x14ac:dyDescent="0.25">
      <c r="A21" s="70" t="s">
        <v>40</v>
      </c>
      <c r="B21" s="71"/>
      <c r="C21" s="71"/>
      <c r="D21" s="71"/>
      <c r="E21" s="71"/>
      <c r="F21" s="71"/>
      <c r="G21" s="71"/>
      <c r="H21" s="43">
        <v>0</v>
      </c>
      <c r="I21" s="44"/>
    </row>
    <row r="22" spans="1:9" x14ac:dyDescent="0.25">
      <c r="A22" s="70" t="s">
        <v>27</v>
      </c>
      <c r="B22" s="71"/>
      <c r="C22" s="71"/>
      <c r="D22" s="71"/>
      <c r="E22" s="71"/>
      <c r="F22" s="71"/>
      <c r="G22" s="72"/>
      <c r="H22" s="43">
        <v>3624.73</v>
      </c>
      <c r="I22" s="44"/>
    </row>
    <row r="23" spans="1:9" x14ac:dyDescent="0.25">
      <c r="A23" s="70" t="s">
        <v>6</v>
      </c>
      <c r="B23" s="71"/>
      <c r="C23" s="71"/>
      <c r="D23" s="71"/>
      <c r="E23" s="71"/>
      <c r="F23" s="71"/>
      <c r="G23" s="71"/>
      <c r="H23" s="43">
        <v>57199.56</v>
      </c>
      <c r="I23" s="44"/>
    </row>
    <row r="24" spans="1:9" x14ac:dyDescent="0.25">
      <c r="A24" s="70" t="s">
        <v>12</v>
      </c>
      <c r="B24" s="71"/>
      <c r="C24" s="71"/>
      <c r="D24" s="71"/>
      <c r="E24" s="71"/>
      <c r="F24" s="71"/>
      <c r="G24" s="71"/>
      <c r="H24" s="43">
        <v>94416.89</v>
      </c>
      <c r="I24" s="44"/>
    </row>
    <row r="25" spans="1:9" ht="15.75" thickBot="1" x14ac:dyDescent="0.3">
      <c r="A25" s="70" t="s">
        <v>7</v>
      </c>
      <c r="B25" s="71"/>
      <c r="C25" s="71"/>
      <c r="D25" s="71"/>
      <c r="E25" s="71"/>
      <c r="F25" s="71"/>
      <c r="G25" s="71"/>
      <c r="H25" s="73">
        <v>28985.99</v>
      </c>
      <c r="I25" s="74"/>
    </row>
    <row r="26" spans="1:9" ht="15.75" thickBot="1" x14ac:dyDescent="0.3">
      <c r="A26" s="56" t="s">
        <v>14</v>
      </c>
      <c r="B26" s="57"/>
      <c r="C26" s="57"/>
      <c r="D26" s="57"/>
      <c r="E26" s="57"/>
      <c r="F26" s="57"/>
      <c r="G26" s="58"/>
      <c r="H26" s="59">
        <v>184394.42</v>
      </c>
      <c r="I26" s="79"/>
    </row>
    <row r="27" spans="1:9" ht="15.75" thickBot="1" x14ac:dyDescent="0.3">
      <c r="A27" s="33"/>
      <c r="B27" s="34"/>
      <c r="C27" s="34"/>
      <c r="D27" s="34"/>
      <c r="E27" s="34"/>
      <c r="F27" s="34"/>
      <c r="G27" s="35"/>
      <c r="H27" s="33"/>
      <c r="I27" s="35"/>
    </row>
    <row r="28" spans="1:9" x14ac:dyDescent="0.25">
      <c r="A28" s="38" t="s">
        <v>81</v>
      </c>
      <c r="B28" s="39"/>
      <c r="C28" s="39"/>
      <c r="D28" s="39"/>
      <c r="E28" s="39"/>
      <c r="F28" s="39"/>
      <c r="G28" s="40"/>
      <c r="H28" s="131">
        <v>23023.82</v>
      </c>
      <c r="I28" s="132"/>
    </row>
    <row r="29" spans="1:9" x14ac:dyDescent="0.25">
      <c r="A29" s="156" t="s">
        <v>22</v>
      </c>
      <c r="B29" s="157"/>
      <c r="C29" s="157"/>
      <c r="D29" s="157"/>
      <c r="E29" s="157"/>
      <c r="F29" s="157"/>
      <c r="G29" s="200"/>
      <c r="H29" s="201">
        <v>65640</v>
      </c>
      <c r="I29" s="202"/>
    </row>
    <row r="30" spans="1:9" ht="15.75" thickBot="1" x14ac:dyDescent="0.3">
      <c r="A30" s="203" t="s">
        <v>23</v>
      </c>
      <c r="B30" s="204"/>
      <c r="C30" s="204"/>
      <c r="D30" s="204"/>
      <c r="E30" s="204"/>
      <c r="F30" s="204"/>
      <c r="G30" s="205"/>
      <c r="H30" s="206">
        <v>58237.64</v>
      </c>
      <c r="I30" s="207"/>
    </row>
    <row r="31" spans="1:9" ht="15.75" thickBot="1" x14ac:dyDescent="0.3">
      <c r="A31" s="151"/>
      <c r="B31" s="152"/>
      <c r="C31" s="152"/>
      <c r="D31" s="152"/>
      <c r="E31" s="152"/>
      <c r="F31" s="152"/>
      <c r="G31" s="153"/>
      <c r="H31" s="208"/>
      <c r="I31" s="209"/>
    </row>
    <row r="32" spans="1:9" ht="15.75" thickBot="1" x14ac:dyDescent="0.3">
      <c r="A32" s="2" t="s">
        <v>8</v>
      </c>
      <c r="B32" s="3"/>
      <c r="C32" s="3"/>
      <c r="D32" s="3"/>
      <c r="E32" s="3"/>
      <c r="F32" s="3"/>
      <c r="G32" s="3"/>
      <c r="H32" s="154">
        <f>H11</f>
        <v>205126.8</v>
      </c>
      <c r="I32" s="155"/>
    </row>
    <row r="33" spans="1:9" x14ac:dyDescent="0.25">
      <c r="A33" s="24"/>
      <c r="B33" s="25"/>
      <c r="C33" s="25"/>
      <c r="D33" s="25"/>
      <c r="E33" s="25"/>
      <c r="F33" s="25"/>
      <c r="G33" s="25"/>
      <c r="H33" s="24"/>
      <c r="I33" s="26"/>
    </row>
    <row r="34" spans="1:9" x14ac:dyDescent="0.25">
      <c r="A34" s="17" t="s">
        <v>30</v>
      </c>
      <c r="B34" s="18"/>
      <c r="C34" s="18"/>
      <c r="D34" s="18"/>
      <c r="E34" s="18"/>
      <c r="F34" s="18"/>
      <c r="G34" s="18"/>
      <c r="H34" s="29">
        <f>H4+H11-H26</f>
        <v>124238.42999999996</v>
      </c>
      <c r="I34" s="48"/>
    </row>
    <row r="35" spans="1:9" x14ac:dyDescent="0.25">
      <c r="A35" s="17" t="s">
        <v>75</v>
      </c>
      <c r="B35" s="18"/>
      <c r="C35" s="18"/>
      <c r="D35" s="18"/>
      <c r="E35" s="18"/>
      <c r="F35" s="18"/>
      <c r="G35" s="19"/>
      <c r="H35" s="29">
        <f>H6+H8+H9-H7</f>
        <v>13253.610000000015</v>
      </c>
      <c r="I35" s="48"/>
    </row>
    <row r="36" spans="1:9" x14ac:dyDescent="0.25">
      <c r="A36" s="75" t="s">
        <v>32</v>
      </c>
      <c r="B36" s="18"/>
      <c r="C36" s="18"/>
      <c r="D36" s="18"/>
      <c r="E36" s="18"/>
      <c r="F36" s="18"/>
      <c r="G36" s="18"/>
      <c r="H36" s="29">
        <f>H28+H29-H30</f>
        <v>30426.180000000008</v>
      </c>
      <c r="I36" s="48"/>
    </row>
    <row r="37" spans="1:9" x14ac:dyDescent="0.25">
      <c r="A37" s="41"/>
      <c r="B37" s="42"/>
      <c r="C37" s="42"/>
      <c r="D37" s="42"/>
      <c r="E37" s="42"/>
      <c r="F37" s="42"/>
      <c r="G37" s="42"/>
      <c r="H37" s="41"/>
      <c r="I37" s="30"/>
    </row>
    <row r="38" spans="1:9" x14ac:dyDescent="0.25">
      <c r="A38" s="70" t="s">
        <v>13</v>
      </c>
      <c r="B38" s="71"/>
      <c r="C38" s="71"/>
      <c r="D38" s="71"/>
      <c r="E38" s="71"/>
      <c r="F38" s="71"/>
      <c r="G38" s="71"/>
      <c r="H38" s="43"/>
      <c r="I38" s="44"/>
    </row>
    <row r="39" spans="1:9" x14ac:dyDescent="0.25">
      <c r="A39" s="70" t="s">
        <v>9</v>
      </c>
      <c r="B39" s="71"/>
      <c r="C39" s="71"/>
      <c r="D39" s="71"/>
      <c r="E39" s="71"/>
      <c r="F39" s="71"/>
      <c r="G39" s="71"/>
      <c r="H39" s="210">
        <v>13.5</v>
      </c>
      <c r="I39" s="211"/>
    </row>
    <row r="40" spans="1:9" ht="15.75" thickBot="1" x14ac:dyDescent="0.3">
      <c r="A40" s="87" t="s">
        <v>15</v>
      </c>
      <c r="B40" s="88"/>
      <c r="C40" s="88"/>
      <c r="D40" s="88"/>
      <c r="E40" s="88"/>
      <c r="F40" s="88"/>
      <c r="G40" s="88"/>
      <c r="H40" s="212">
        <f>(H7+H11+H29)/(H8+H9+H26+H30)*H39</f>
        <v>14.566176831213784</v>
      </c>
      <c r="I40" s="213"/>
    </row>
    <row r="42" spans="1:9" x14ac:dyDescent="0.25">
      <c r="A42" s="69" t="s">
        <v>10</v>
      </c>
      <c r="B42" s="69"/>
      <c r="C42" s="69"/>
      <c r="G42" s="69" t="s">
        <v>16</v>
      </c>
      <c r="H42" s="69"/>
      <c r="I42" s="69"/>
    </row>
  </sheetData>
  <mergeCells count="78">
    <mergeCell ref="A39:G39"/>
    <mergeCell ref="H39:I39"/>
    <mergeCell ref="A40:G40"/>
    <mergeCell ref="H40:I40"/>
    <mergeCell ref="A42:C42"/>
    <mergeCell ref="G42:I42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Воров 49</vt:lpstr>
      <vt:lpstr>Гагар 8</vt:lpstr>
      <vt:lpstr>Красн 40</vt:lpstr>
      <vt:lpstr>Остр 47</vt:lpstr>
      <vt:lpstr>Чайк 6</vt:lpstr>
      <vt:lpstr>Гаг 20</vt:lpstr>
      <vt:lpstr>Гаг 23</vt:lpstr>
      <vt:lpstr>Гаг 25</vt:lpstr>
      <vt:lpstr>Гаг 29А</vt:lpstr>
      <vt:lpstr>Гаг 40</vt:lpstr>
      <vt:lpstr>Гаг 44</vt:lpstr>
      <vt:lpstr>Гаг 48</vt:lpstr>
      <vt:lpstr>Гаг 50</vt:lpstr>
      <vt:lpstr>Гаг 62</vt:lpstr>
      <vt:lpstr>Гук 10</vt:lpstr>
      <vt:lpstr>КЛ 13</vt:lpstr>
      <vt:lpstr>Красн 13</vt:lpstr>
      <vt:lpstr>Красн 15</vt:lpstr>
      <vt:lpstr>Красн 39</vt:lpstr>
      <vt:lpstr>Красн 39А</vt:lpstr>
      <vt:lpstr>Красн 41А</vt:lpstr>
      <vt:lpstr>Новос 13</vt:lpstr>
      <vt:lpstr>Пирог 34</vt:lpstr>
      <vt:lpstr>ЦБ 12</vt:lpstr>
      <vt:lpstr>ЦБ 11</vt:lpstr>
      <vt:lpstr>ЦБ 16</vt:lpstr>
      <vt:lpstr>ЦБ 31</vt:lpstr>
      <vt:lpstr>ЦБ 44</vt:lpstr>
      <vt:lpstr>Чайк 8</vt:lpstr>
      <vt:lpstr>Чайк 31</vt:lpstr>
      <vt:lpstr>Чайк 33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2022-03-23T06:26:59Z</dcterms:modified>
</cp:coreProperties>
</file>